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15" yWindow="60" windowWidth="20730" windowHeight="11685"/>
  </bookViews>
  <sheets>
    <sheet name="CyP" sheetId="2" r:id="rId1"/>
    <sheet name="PTyCI" sheetId="9" r:id="rId2"/>
    <sheet name="AVANCE OBRA" sheetId="4" r:id="rId3"/>
    <sheet name="CURVA INVERSIONES" sheetId="5" r:id="rId4"/>
    <sheet name="AP" sheetId="6" r:id="rId5"/>
    <sheet name="GG" sheetId="8" r:id="rId6"/>
    <sheet name="INDICES" sheetId="11" r:id="rId7"/>
    <sheet name="CODIGOS ITEMS" sheetId="12" r:id="rId8"/>
    <sheet name="n" sheetId="7" r:id="rId9"/>
  </sheets>
  <externalReferences>
    <externalReference r:id="rId10"/>
  </externalReferences>
  <definedNames>
    <definedName name="__123Graph_AGRAUDAP" localSheetId="7" hidden="1">[1]P.TRABAJO!#REF!</definedName>
    <definedName name="__123Graph_AGRAUDAP" localSheetId="6" hidden="1">[1]P.TRABAJO!#REF!</definedName>
    <definedName name="__123Graph_AGRAUDAP" hidden="1">[1]P.TRABAJO!#REF!</definedName>
    <definedName name="__123Graph_LBL_AGRAUDAP" localSheetId="7" hidden="1">[1]P.TRABAJO!#REF!</definedName>
    <definedName name="__123Graph_LBL_AGRAUDAP" localSheetId="6" hidden="1">[1]P.TRABAJO!#REF!</definedName>
    <definedName name="__123Graph_LBL_AGRAUDAP" hidden="1">[1]P.TRABAJO!#REF!</definedName>
    <definedName name="__123Graph_XGRAUDAP" localSheetId="7" hidden="1">[1]P.TRABAJO!#REF!</definedName>
    <definedName name="__123Graph_XGRAUDAP" localSheetId="6" hidden="1">[1]P.TRABAJO!#REF!</definedName>
    <definedName name="__123Graph_XGRAUDAP" hidden="1">[1]P.TRABAJO!#REF!</definedName>
    <definedName name="_xlnm._FilterDatabase" localSheetId="4" hidden="1">AP!$A$1:$A$2749</definedName>
    <definedName name="_xlnm._FilterDatabase" localSheetId="0" hidden="1">CyP!$A$1:$A$147</definedName>
    <definedName name="_xlnm._FilterDatabase" localSheetId="1" hidden="1">PTyCI!$D$1:$D$142</definedName>
    <definedName name="Anticipo_Financiero">CyP!$C$7</definedName>
    <definedName name="_xlnm.Print_Area" localSheetId="4">AP!$A$1:$G$4499</definedName>
    <definedName name="_xlnm.Print_Area" localSheetId="0">CyP!$A$18:$H$145</definedName>
    <definedName name="_xlnm.Print_Area" localSheetId="1">PTyCI!$A$1:$AS$141</definedName>
    <definedName name="Beneficio">CyP!$E$137</definedName>
    <definedName name="Comitente">CyP!$C$1</definedName>
    <definedName name="Computo_Presupuesto">CyP!$A$18:$H$131</definedName>
    <definedName name="Contratista">CyP!$C$10</definedName>
    <definedName name="Costo_Costo">CyP!$G$133</definedName>
    <definedName name="Expediente_N°">CyP!$C$5</definedName>
    <definedName name="Fecha_Base">CyP!$C$8</definedName>
    <definedName name="Gastos_Generales_Porcentaje">CyP!$E$136</definedName>
    <definedName name="Ingresos_Brutos">CyP!$E$139</definedName>
    <definedName name="IVA">CyP!$E$140</definedName>
    <definedName name="Licitación_N°">CyP!$C$4</definedName>
    <definedName name="Monto_Gastos_Generales">GG!$C$48</definedName>
    <definedName name="Monto_Oferta">CyP!$G$142</definedName>
    <definedName name="Obra">CyP!$C$2</definedName>
    <definedName name="P_Oficial">CyP!$C$6</definedName>
    <definedName name="Plazo_Obra">CyP!$C$9</definedName>
    <definedName name="Tabla_Analisis_Precios">AP!$A$1:$G$6863</definedName>
    <definedName name="Tabla_Indices">INDICES!$D$1:$E$10000</definedName>
    <definedName name="Tabla_Items">'CODIGOS ITEMS'!$B$1:$D$10105</definedName>
    <definedName name="_xlnm.Print_Titles" localSheetId="0">CyP!$1:$17</definedName>
    <definedName name="_xlnm.Print_Titles" localSheetId="6">INDICES!$2:$5</definedName>
    <definedName name="_xlnm.Print_Titles" localSheetId="1">PTyCI!$A:$D,PTyCI!$1:$17</definedName>
    <definedName name="Total_Gastos_Generales">GG!$C$48</definedName>
    <definedName name="Ubicación">CyP!$C$3</definedName>
  </definedNames>
  <calcPr calcId="144525" iterate="1"/>
</workbook>
</file>

<file path=xl/calcChain.xml><?xml version="1.0" encoding="utf-8"?>
<calcChain xmlns="http://schemas.openxmlformats.org/spreadsheetml/2006/main">
  <c r="G4149" i="6" l="1"/>
  <c r="G4147" i="6"/>
  <c r="G4136" i="6"/>
  <c r="G4124" i="6"/>
  <c r="A4149" i="6"/>
  <c r="G4146" i="6"/>
  <c r="B4146" i="6"/>
  <c r="G4145" i="6"/>
  <c r="B4145" i="6"/>
  <c r="G4144" i="6"/>
  <c r="B4144" i="6"/>
  <c r="G4143" i="6"/>
  <c r="B4143" i="6"/>
  <c r="G4142" i="6"/>
  <c r="B4142" i="6"/>
  <c r="G4141" i="6"/>
  <c r="B4141" i="6"/>
  <c r="G4140" i="6"/>
  <c r="B4140" i="6"/>
  <c r="G4139" i="6"/>
  <c r="B4139" i="6"/>
  <c r="G4138" i="6"/>
  <c r="B4138" i="6"/>
  <c r="G4135" i="6"/>
  <c r="B4135" i="6"/>
  <c r="G4134" i="6"/>
  <c r="B4134" i="6"/>
  <c r="G4133" i="6"/>
  <c r="B4133" i="6"/>
  <c r="G4132" i="6"/>
  <c r="B4132" i="6"/>
  <c r="G4131" i="6"/>
  <c r="B4131" i="6"/>
  <c r="G4130" i="6"/>
  <c r="B4130" i="6"/>
  <c r="G4129" i="6"/>
  <c r="B4129" i="6"/>
  <c r="G4128" i="6"/>
  <c r="B4128" i="6"/>
  <c r="G4127" i="6"/>
  <c r="B4127" i="6"/>
  <c r="G4126" i="6"/>
  <c r="B4126" i="6"/>
  <c r="G4123" i="6"/>
  <c r="B4123" i="6"/>
  <c r="G4122" i="6"/>
  <c r="B4122" i="6"/>
  <c r="G4121" i="6"/>
  <c r="B4121" i="6"/>
  <c r="G4120" i="6"/>
  <c r="B4120" i="6"/>
  <c r="G4119" i="6"/>
  <c r="B4119" i="6"/>
  <c r="G4118" i="6"/>
  <c r="B4118" i="6"/>
  <c r="G4117" i="6"/>
  <c r="B4117" i="6"/>
  <c r="G4116" i="6"/>
  <c r="B4116" i="6"/>
  <c r="G4115" i="6"/>
  <c r="B4115" i="6"/>
  <c r="G4114" i="6"/>
  <c r="B4114" i="6"/>
  <c r="G4113" i="6"/>
  <c r="B4113" i="6"/>
  <c r="G4112" i="6"/>
  <c r="B4112" i="6"/>
  <c r="G4107" i="6"/>
  <c r="C4107" i="6"/>
  <c r="B4149" i="6" s="1"/>
  <c r="C4106" i="6"/>
  <c r="B4105" i="6"/>
  <c r="G4104" i="6"/>
  <c r="B4104" i="6"/>
  <c r="B4103" i="6"/>
  <c r="B4102" i="6"/>
  <c r="B121" i="9"/>
  <c r="A121" i="9"/>
  <c r="G121" i="2"/>
  <c r="D121" i="2"/>
  <c r="B121" i="2"/>
  <c r="G137" i="2" l="1"/>
  <c r="B83" i="2" l="1"/>
  <c r="A4499" i="6"/>
  <c r="G4496" i="6"/>
  <c r="B4496" i="6"/>
  <c r="G4495" i="6"/>
  <c r="B4495" i="6"/>
  <c r="G4494" i="6"/>
  <c r="B4494" i="6"/>
  <c r="G4493" i="6"/>
  <c r="B4493" i="6"/>
  <c r="G4492" i="6"/>
  <c r="B4492" i="6"/>
  <c r="G4491" i="6"/>
  <c r="B4491" i="6"/>
  <c r="G4490" i="6"/>
  <c r="B4490" i="6"/>
  <c r="G4489" i="6"/>
  <c r="B4489" i="6"/>
  <c r="G4488" i="6"/>
  <c r="B4488" i="6"/>
  <c r="G4485" i="6"/>
  <c r="B4485" i="6"/>
  <c r="G4484" i="6"/>
  <c r="B4484" i="6"/>
  <c r="G4483" i="6"/>
  <c r="B4483" i="6"/>
  <c r="G4482" i="6"/>
  <c r="B4482" i="6"/>
  <c r="G4481" i="6"/>
  <c r="B4481" i="6"/>
  <c r="G4480" i="6"/>
  <c r="B4480" i="6"/>
  <c r="G4479" i="6"/>
  <c r="B4479" i="6"/>
  <c r="G4478" i="6"/>
  <c r="B4478" i="6"/>
  <c r="G4477" i="6"/>
  <c r="B4477" i="6"/>
  <c r="G4476" i="6"/>
  <c r="B4476" i="6"/>
  <c r="G4473" i="6"/>
  <c r="B4473" i="6"/>
  <c r="G4472" i="6"/>
  <c r="B4472" i="6"/>
  <c r="G4471" i="6"/>
  <c r="B4471" i="6"/>
  <c r="G4470" i="6"/>
  <c r="B4470" i="6"/>
  <c r="G4469" i="6"/>
  <c r="B4469" i="6"/>
  <c r="G4468" i="6"/>
  <c r="B4468" i="6"/>
  <c r="G4467" i="6"/>
  <c r="B4467" i="6"/>
  <c r="G4466" i="6"/>
  <c r="B4466" i="6"/>
  <c r="G4465" i="6"/>
  <c r="B4465" i="6"/>
  <c r="G4464" i="6"/>
  <c r="B4464" i="6"/>
  <c r="G4463" i="6"/>
  <c r="B4463" i="6"/>
  <c r="G4462" i="6"/>
  <c r="B4462" i="6"/>
  <c r="B4455" i="6"/>
  <c r="G4454" i="6"/>
  <c r="B4454" i="6"/>
  <c r="B4453" i="6"/>
  <c r="B4452" i="6"/>
  <c r="A4449" i="6"/>
  <c r="G4446" i="6"/>
  <c r="B4446" i="6"/>
  <c r="G4445" i="6"/>
  <c r="B4445" i="6"/>
  <c r="G4444" i="6"/>
  <c r="B4444" i="6"/>
  <c r="G4443" i="6"/>
  <c r="B4443" i="6"/>
  <c r="G4442" i="6"/>
  <c r="B4442" i="6"/>
  <c r="G4441" i="6"/>
  <c r="B4441" i="6"/>
  <c r="G4440" i="6"/>
  <c r="B4440" i="6"/>
  <c r="G4439" i="6"/>
  <c r="B4439" i="6"/>
  <c r="G4438" i="6"/>
  <c r="B4438" i="6"/>
  <c r="G4435" i="6"/>
  <c r="B4435" i="6"/>
  <c r="G4434" i="6"/>
  <c r="B4434" i="6"/>
  <c r="G4433" i="6"/>
  <c r="B4433" i="6"/>
  <c r="G4432" i="6"/>
  <c r="B4432" i="6"/>
  <c r="G4431" i="6"/>
  <c r="B4431" i="6"/>
  <c r="G4430" i="6"/>
  <c r="B4430" i="6"/>
  <c r="G4429" i="6"/>
  <c r="B4429" i="6"/>
  <c r="G4428" i="6"/>
  <c r="B4428" i="6"/>
  <c r="G4427" i="6"/>
  <c r="B4427" i="6"/>
  <c r="G4426" i="6"/>
  <c r="B4426" i="6"/>
  <c r="G4423" i="6"/>
  <c r="B4423" i="6"/>
  <c r="G4422" i="6"/>
  <c r="B4422" i="6"/>
  <c r="G4421" i="6"/>
  <c r="B4421" i="6"/>
  <c r="G4420" i="6"/>
  <c r="B4420" i="6"/>
  <c r="G4419" i="6"/>
  <c r="B4419" i="6"/>
  <c r="G4418" i="6"/>
  <c r="B4418" i="6"/>
  <c r="G4417" i="6"/>
  <c r="B4417" i="6"/>
  <c r="G4416" i="6"/>
  <c r="B4416" i="6"/>
  <c r="G4415" i="6"/>
  <c r="B4415" i="6"/>
  <c r="G4414" i="6"/>
  <c r="B4414" i="6"/>
  <c r="G4413" i="6"/>
  <c r="B4413" i="6"/>
  <c r="G4412" i="6"/>
  <c r="B4412" i="6"/>
  <c r="B4405" i="6"/>
  <c r="G4404" i="6"/>
  <c r="B4404" i="6"/>
  <c r="B4403" i="6"/>
  <c r="B4402" i="6"/>
  <c r="A4399" i="6"/>
  <c r="G4396" i="6"/>
  <c r="B4396" i="6"/>
  <c r="G4395" i="6"/>
  <c r="B4395" i="6"/>
  <c r="G4394" i="6"/>
  <c r="B4394" i="6"/>
  <c r="G4393" i="6"/>
  <c r="B4393" i="6"/>
  <c r="G4392" i="6"/>
  <c r="B4392" i="6"/>
  <c r="G4391" i="6"/>
  <c r="B4391" i="6"/>
  <c r="G4390" i="6"/>
  <c r="B4390" i="6"/>
  <c r="G4389" i="6"/>
  <c r="B4389" i="6"/>
  <c r="G4388" i="6"/>
  <c r="B4388" i="6"/>
  <c r="G4385" i="6"/>
  <c r="B4385" i="6"/>
  <c r="G4384" i="6"/>
  <c r="B4384" i="6"/>
  <c r="G4383" i="6"/>
  <c r="B4383" i="6"/>
  <c r="G4382" i="6"/>
  <c r="B4382" i="6"/>
  <c r="G4381" i="6"/>
  <c r="B4381" i="6"/>
  <c r="G4380" i="6"/>
  <c r="B4380" i="6"/>
  <c r="G4379" i="6"/>
  <c r="B4379" i="6"/>
  <c r="G4378" i="6"/>
  <c r="B4378" i="6"/>
  <c r="G4377" i="6"/>
  <c r="B4377" i="6"/>
  <c r="G4376" i="6"/>
  <c r="B4376" i="6"/>
  <c r="G4373" i="6"/>
  <c r="B4373" i="6"/>
  <c r="G4372" i="6"/>
  <c r="B4372" i="6"/>
  <c r="G4371" i="6"/>
  <c r="B4371" i="6"/>
  <c r="G4370" i="6"/>
  <c r="B4370" i="6"/>
  <c r="G4369" i="6"/>
  <c r="B4369" i="6"/>
  <c r="G4368" i="6"/>
  <c r="B4368" i="6"/>
  <c r="G4367" i="6"/>
  <c r="B4367" i="6"/>
  <c r="G4366" i="6"/>
  <c r="B4366" i="6"/>
  <c r="G4365" i="6"/>
  <c r="B4365" i="6"/>
  <c r="G4364" i="6"/>
  <c r="B4364" i="6"/>
  <c r="G4363" i="6"/>
  <c r="B4363" i="6"/>
  <c r="G4362" i="6"/>
  <c r="B4362" i="6"/>
  <c r="B4355" i="6"/>
  <c r="G4354" i="6"/>
  <c r="B4354" i="6"/>
  <c r="B4353" i="6"/>
  <c r="B4352" i="6"/>
  <c r="A4349" i="6"/>
  <c r="G4346" i="6"/>
  <c r="B4346" i="6"/>
  <c r="G4345" i="6"/>
  <c r="B4345" i="6"/>
  <c r="G4344" i="6"/>
  <c r="B4344" i="6"/>
  <c r="G4343" i="6"/>
  <c r="B4343" i="6"/>
  <c r="G4342" i="6"/>
  <c r="B4342" i="6"/>
  <c r="G4341" i="6"/>
  <c r="B4341" i="6"/>
  <c r="G4340" i="6"/>
  <c r="B4340" i="6"/>
  <c r="G4339" i="6"/>
  <c r="B4339" i="6"/>
  <c r="G4338" i="6"/>
  <c r="B4338" i="6"/>
  <c r="G4335" i="6"/>
  <c r="B4335" i="6"/>
  <c r="G4334" i="6"/>
  <c r="B4334" i="6"/>
  <c r="G4333" i="6"/>
  <c r="B4333" i="6"/>
  <c r="G4332" i="6"/>
  <c r="B4332" i="6"/>
  <c r="G4331" i="6"/>
  <c r="B4331" i="6"/>
  <c r="G4330" i="6"/>
  <c r="B4330" i="6"/>
  <c r="G4329" i="6"/>
  <c r="B4329" i="6"/>
  <c r="G4328" i="6"/>
  <c r="B4328" i="6"/>
  <c r="G4327" i="6"/>
  <c r="B4327" i="6"/>
  <c r="G4326" i="6"/>
  <c r="B4326" i="6"/>
  <c r="G4323" i="6"/>
  <c r="B4323" i="6"/>
  <c r="G4322" i="6"/>
  <c r="B4322" i="6"/>
  <c r="G4321" i="6"/>
  <c r="B4321" i="6"/>
  <c r="G4320" i="6"/>
  <c r="B4320" i="6"/>
  <c r="G4319" i="6"/>
  <c r="B4319" i="6"/>
  <c r="G4318" i="6"/>
  <c r="B4318" i="6"/>
  <c r="G4317" i="6"/>
  <c r="B4317" i="6"/>
  <c r="G4316" i="6"/>
  <c r="B4316" i="6"/>
  <c r="G4315" i="6"/>
  <c r="B4315" i="6"/>
  <c r="G4314" i="6"/>
  <c r="B4314" i="6"/>
  <c r="G4313" i="6"/>
  <c r="B4313" i="6"/>
  <c r="G4312" i="6"/>
  <c r="B4312" i="6"/>
  <c r="B4305" i="6"/>
  <c r="G4304" i="6"/>
  <c r="B4304" i="6"/>
  <c r="B4303" i="6"/>
  <c r="B4302" i="6"/>
  <c r="A4299" i="6"/>
  <c r="G4296" i="6"/>
  <c r="B4296" i="6"/>
  <c r="G4295" i="6"/>
  <c r="B4295" i="6"/>
  <c r="G4294" i="6"/>
  <c r="B4294" i="6"/>
  <c r="G4293" i="6"/>
  <c r="B4293" i="6"/>
  <c r="G4292" i="6"/>
  <c r="B4292" i="6"/>
  <c r="G4291" i="6"/>
  <c r="B4291" i="6"/>
  <c r="G4290" i="6"/>
  <c r="B4290" i="6"/>
  <c r="G4289" i="6"/>
  <c r="B4289" i="6"/>
  <c r="G4288" i="6"/>
  <c r="B4288" i="6"/>
  <c r="G4285" i="6"/>
  <c r="B4285" i="6"/>
  <c r="G4284" i="6"/>
  <c r="B4284" i="6"/>
  <c r="G4283" i="6"/>
  <c r="B4283" i="6"/>
  <c r="G4282" i="6"/>
  <c r="B4282" i="6"/>
  <c r="G4281" i="6"/>
  <c r="B4281" i="6"/>
  <c r="G4280" i="6"/>
  <c r="B4280" i="6"/>
  <c r="G4279" i="6"/>
  <c r="B4279" i="6"/>
  <c r="G4278" i="6"/>
  <c r="B4278" i="6"/>
  <c r="G4277" i="6"/>
  <c r="B4277" i="6"/>
  <c r="G4276" i="6"/>
  <c r="B4276" i="6"/>
  <c r="G4273" i="6"/>
  <c r="B4273" i="6"/>
  <c r="G4272" i="6"/>
  <c r="B4272" i="6"/>
  <c r="G4271" i="6"/>
  <c r="B4271" i="6"/>
  <c r="G4270" i="6"/>
  <c r="B4270" i="6"/>
  <c r="G4269" i="6"/>
  <c r="B4269" i="6"/>
  <c r="G4268" i="6"/>
  <c r="B4268" i="6"/>
  <c r="G4267" i="6"/>
  <c r="B4267" i="6"/>
  <c r="G4266" i="6"/>
  <c r="B4266" i="6"/>
  <c r="G4265" i="6"/>
  <c r="B4265" i="6"/>
  <c r="G4264" i="6"/>
  <c r="B4264" i="6"/>
  <c r="G4263" i="6"/>
  <c r="B4263" i="6"/>
  <c r="G4262" i="6"/>
  <c r="B4262" i="6"/>
  <c r="B4255" i="6"/>
  <c r="G4254" i="6"/>
  <c r="B4254" i="6"/>
  <c r="B4253" i="6"/>
  <c r="B4252" i="6"/>
  <c r="A4249" i="6"/>
  <c r="G4246" i="6"/>
  <c r="B4246" i="6"/>
  <c r="G4245" i="6"/>
  <c r="B4245" i="6"/>
  <c r="G4244" i="6"/>
  <c r="B4244" i="6"/>
  <c r="G4243" i="6"/>
  <c r="B4243" i="6"/>
  <c r="G4242" i="6"/>
  <c r="B4242" i="6"/>
  <c r="G4241" i="6"/>
  <c r="B4241" i="6"/>
  <c r="G4240" i="6"/>
  <c r="B4240" i="6"/>
  <c r="G4239" i="6"/>
  <c r="B4239" i="6"/>
  <c r="G4238" i="6"/>
  <c r="B4238" i="6"/>
  <c r="G4235" i="6"/>
  <c r="B4235" i="6"/>
  <c r="G4234" i="6"/>
  <c r="B4234" i="6"/>
  <c r="G4233" i="6"/>
  <c r="B4233" i="6"/>
  <c r="G4232" i="6"/>
  <c r="B4232" i="6"/>
  <c r="G4231" i="6"/>
  <c r="B4231" i="6"/>
  <c r="G4230" i="6"/>
  <c r="B4230" i="6"/>
  <c r="G4229" i="6"/>
  <c r="B4229" i="6"/>
  <c r="G4228" i="6"/>
  <c r="B4228" i="6"/>
  <c r="G4227" i="6"/>
  <c r="B4227" i="6"/>
  <c r="G4226" i="6"/>
  <c r="B4226" i="6"/>
  <c r="G4223" i="6"/>
  <c r="B4223" i="6"/>
  <c r="G4222" i="6"/>
  <c r="B4222" i="6"/>
  <c r="G4221" i="6"/>
  <c r="B4221" i="6"/>
  <c r="G4220" i="6"/>
  <c r="B4220" i="6"/>
  <c r="G4219" i="6"/>
  <c r="B4219" i="6"/>
  <c r="G4218" i="6"/>
  <c r="B4218" i="6"/>
  <c r="G4217" i="6"/>
  <c r="B4217" i="6"/>
  <c r="G4216" i="6"/>
  <c r="B4216" i="6"/>
  <c r="G4215" i="6"/>
  <c r="B4215" i="6"/>
  <c r="G4214" i="6"/>
  <c r="B4214" i="6"/>
  <c r="G4213" i="6"/>
  <c r="B4213" i="6"/>
  <c r="G4212" i="6"/>
  <c r="B4212" i="6"/>
  <c r="B4205" i="6"/>
  <c r="G4204" i="6"/>
  <c r="B4204" i="6"/>
  <c r="B4203" i="6"/>
  <c r="B4202" i="6"/>
  <c r="A4199" i="6"/>
  <c r="G4196" i="6"/>
  <c r="B4196" i="6"/>
  <c r="G4195" i="6"/>
  <c r="B4195" i="6"/>
  <c r="G4194" i="6"/>
  <c r="B4194" i="6"/>
  <c r="G4193" i="6"/>
  <c r="B4193" i="6"/>
  <c r="G4192" i="6"/>
  <c r="B4192" i="6"/>
  <c r="G4191" i="6"/>
  <c r="B4191" i="6"/>
  <c r="G4190" i="6"/>
  <c r="B4190" i="6"/>
  <c r="G4189" i="6"/>
  <c r="B4189" i="6"/>
  <c r="G4188" i="6"/>
  <c r="B4188" i="6"/>
  <c r="G4185" i="6"/>
  <c r="B4185" i="6"/>
  <c r="G4184" i="6"/>
  <c r="B4184" i="6"/>
  <c r="G4183" i="6"/>
  <c r="B4183" i="6"/>
  <c r="G4182" i="6"/>
  <c r="B4182" i="6"/>
  <c r="G4181" i="6"/>
  <c r="B4181" i="6"/>
  <c r="G4180" i="6"/>
  <c r="B4180" i="6"/>
  <c r="G4179" i="6"/>
  <c r="B4179" i="6"/>
  <c r="G4178" i="6"/>
  <c r="B4178" i="6"/>
  <c r="G4177" i="6"/>
  <c r="B4177" i="6"/>
  <c r="G4176" i="6"/>
  <c r="B4176" i="6"/>
  <c r="G4173" i="6"/>
  <c r="B4173" i="6"/>
  <c r="G4172" i="6"/>
  <c r="B4172" i="6"/>
  <c r="G4171" i="6"/>
  <c r="B4171" i="6"/>
  <c r="G4170" i="6"/>
  <c r="B4170" i="6"/>
  <c r="G4169" i="6"/>
  <c r="B4169" i="6"/>
  <c r="G4168" i="6"/>
  <c r="B4168" i="6"/>
  <c r="G4167" i="6"/>
  <c r="B4167" i="6"/>
  <c r="G4166" i="6"/>
  <c r="B4166" i="6"/>
  <c r="G4165" i="6"/>
  <c r="B4165" i="6"/>
  <c r="G4164" i="6"/>
  <c r="B4164" i="6"/>
  <c r="G4163" i="6"/>
  <c r="B4163" i="6"/>
  <c r="G4162" i="6"/>
  <c r="B4162" i="6"/>
  <c r="B4155" i="6"/>
  <c r="G4154" i="6"/>
  <c r="B4154" i="6"/>
  <c r="B4153" i="6"/>
  <c r="B4152" i="6"/>
  <c r="A4099" i="6"/>
  <c r="G4096" i="6"/>
  <c r="B4096" i="6"/>
  <c r="G4095" i="6"/>
  <c r="B4095" i="6"/>
  <c r="G4094" i="6"/>
  <c r="B4094" i="6"/>
  <c r="G4093" i="6"/>
  <c r="B4093" i="6"/>
  <c r="G4092" i="6"/>
  <c r="B4092" i="6"/>
  <c r="G4091" i="6"/>
  <c r="B4091" i="6"/>
  <c r="G4090" i="6"/>
  <c r="B4090" i="6"/>
  <c r="G4089" i="6"/>
  <c r="B4089" i="6"/>
  <c r="G4088" i="6"/>
  <c r="B4088" i="6"/>
  <c r="G4085" i="6"/>
  <c r="B4085" i="6"/>
  <c r="G4084" i="6"/>
  <c r="B4084" i="6"/>
  <c r="G4083" i="6"/>
  <c r="B4083" i="6"/>
  <c r="G4082" i="6"/>
  <c r="B4082" i="6"/>
  <c r="G4081" i="6"/>
  <c r="B4081" i="6"/>
  <c r="G4080" i="6"/>
  <c r="B4080" i="6"/>
  <c r="G4079" i="6"/>
  <c r="B4079" i="6"/>
  <c r="G4078" i="6"/>
  <c r="B4078" i="6"/>
  <c r="G4077" i="6"/>
  <c r="B4077" i="6"/>
  <c r="G4076" i="6"/>
  <c r="B4076" i="6"/>
  <c r="G4073" i="6"/>
  <c r="B4073" i="6"/>
  <c r="G4072" i="6"/>
  <c r="B4072" i="6"/>
  <c r="G4071" i="6"/>
  <c r="B4071" i="6"/>
  <c r="G4070" i="6"/>
  <c r="B4070" i="6"/>
  <c r="G4069" i="6"/>
  <c r="B4069" i="6"/>
  <c r="G4068" i="6"/>
  <c r="B4068" i="6"/>
  <c r="G4067" i="6"/>
  <c r="B4067" i="6"/>
  <c r="G4066" i="6"/>
  <c r="B4066" i="6"/>
  <c r="G4065" i="6"/>
  <c r="B4065" i="6"/>
  <c r="G4064" i="6"/>
  <c r="B4064" i="6"/>
  <c r="G4063" i="6"/>
  <c r="B4063" i="6"/>
  <c r="G4062" i="6"/>
  <c r="B4062" i="6"/>
  <c r="B4055" i="6"/>
  <c r="G4054" i="6"/>
  <c r="B4054" i="6"/>
  <c r="B4053" i="6"/>
  <c r="B4052" i="6"/>
  <c r="A4049" i="6"/>
  <c r="G4046" i="6"/>
  <c r="B4046" i="6"/>
  <c r="G4045" i="6"/>
  <c r="B4045" i="6"/>
  <c r="G4044" i="6"/>
  <c r="B4044" i="6"/>
  <c r="G4043" i="6"/>
  <c r="B4043" i="6"/>
  <c r="G4042" i="6"/>
  <c r="B4042" i="6"/>
  <c r="G4041" i="6"/>
  <c r="B4041" i="6"/>
  <c r="G4040" i="6"/>
  <c r="B4040" i="6"/>
  <c r="G4039" i="6"/>
  <c r="B4039" i="6"/>
  <c r="G4038" i="6"/>
  <c r="B4038" i="6"/>
  <c r="G4035" i="6"/>
  <c r="B4035" i="6"/>
  <c r="G4034" i="6"/>
  <c r="B4034" i="6"/>
  <c r="G4033" i="6"/>
  <c r="B4033" i="6"/>
  <c r="G4032" i="6"/>
  <c r="B4032" i="6"/>
  <c r="G4031" i="6"/>
  <c r="B4031" i="6"/>
  <c r="G4030" i="6"/>
  <c r="B4030" i="6"/>
  <c r="G4029" i="6"/>
  <c r="B4029" i="6"/>
  <c r="G4028" i="6"/>
  <c r="B4028" i="6"/>
  <c r="G4027" i="6"/>
  <c r="B4027" i="6"/>
  <c r="G4026" i="6"/>
  <c r="B4026" i="6"/>
  <c r="G4023" i="6"/>
  <c r="B4023" i="6"/>
  <c r="G4022" i="6"/>
  <c r="B4022" i="6"/>
  <c r="G4021" i="6"/>
  <c r="B4021" i="6"/>
  <c r="G4020" i="6"/>
  <c r="B4020" i="6"/>
  <c r="G4019" i="6"/>
  <c r="B4019" i="6"/>
  <c r="G4018" i="6"/>
  <c r="B4018" i="6"/>
  <c r="G4017" i="6"/>
  <c r="B4017" i="6"/>
  <c r="G4016" i="6"/>
  <c r="B4016" i="6"/>
  <c r="G4015" i="6"/>
  <c r="B4015" i="6"/>
  <c r="G4014" i="6"/>
  <c r="B4014" i="6"/>
  <c r="G4013" i="6"/>
  <c r="B4013" i="6"/>
  <c r="G4012" i="6"/>
  <c r="B4012" i="6"/>
  <c r="B4005" i="6"/>
  <c r="G4004" i="6"/>
  <c r="B4004" i="6"/>
  <c r="B4003" i="6"/>
  <c r="B4002" i="6"/>
  <c r="A3999" i="6"/>
  <c r="G3996" i="6"/>
  <c r="B3996" i="6"/>
  <c r="G3995" i="6"/>
  <c r="B3995" i="6"/>
  <c r="G3994" i="6"/>
  <c r="B3994" i="6"/>
  <c r="G3993" i="6"/>
  <c r="B3993" i="6"/>
  <c r="G3992" i="6"/>
  <c r="B3992" i="6"/>
  <c r="G3991" i="6"/>
  <c r="B3991" i="6"/>
  <c r="G3990" i="6"/>
  <c r="B3990" i="6"/>
  <c r="G3989" i="6"/>
  <c r="B3989" i="6"/>
  <c r="G3988" i="6"/>
  <c r="B3988" i="6"/>
  <c r="G3985" i="6"/>
  <c r="B3985" i="6"/>
  <c r="G3984" i="6"/>
  <c r="B3984" i="6"/>
  <c r="G3983" i="6"/>
  <c r="B3983" i="6"/>
  <c r="G3982" i="6"/>
  <c r="B3982" i="6"/>
  <c r="G3981" i="6"/>
  <c r="B3981" i="6"/>
  <c r="G3980" i="6"/>
  <c r="B3980" i="6"/>
  <c r="G3979" i="6"/>
  <c r="B3979" i="6"/>
  <c r="G3978" i="6"/>
  <c r="B3978" i="6"/>
  <c r="G3977" i="6"/>
  <c r="B3977" i="6"/>
  <c r="G3976" i="6"/>
  <c r="B3976" i="6"/>
  <c r="G3973" i="6"/>
  <c r="B3973" i="6"/>
  <c r="G3972" i="6"/>
  <c r="B3972" i="6"/>
  <c r="G3971" i="6"/>
  <c r="B3971" i="6"/>
  <c r="G3970" i="6"/>
  <c r="B3970" i="6"/>
  <c r="G3969" i="6"/>
  <c r="B3969" i="6"/>
  <c r="G3968" i="6"/>
  <c r="B3968" i="6"/>
  <c r="G3967" i="6"/>
  <c r="B3967" i="6"/>
  <c r="G3966" i="6"/>
  <c r="B3966" i="6"/>
  <c r="G3965" i="6"/>
  <c r="B3965" i="6"/>
  <c r="G3964" i="6"/>
  <c r="B3964" i="6"/>
  <c r="G3963" i="6"/>
  <c r="B3963" i="6"/>
  <c r="G3962" i="6"/>
  <c r="B3962" i="6"/>
  <c r="B3955" i="6"/>
  <c r="G3954" i="6"/>
  <c r="B3954" i="6"/>
  <c r="B3953" i="6"/>
  <c r="B3952" i="6"/>
  <c r="A3949" i="6"/>
  <c r="G3946" i="6"/>
  <c r="B3946" i="6"/>
  <c r="G3945" i="6"/>
  <c r="B3945" i="6"/>
  <c r="G3944" i="6"/>
  <c r="B3944" i="6"/>
  <c r="G3943" i="6"/>
  <c r="B3943" i="6"/>
  <c r="G3942" i="6"/>
  <c r="B3942" i="6"/>
  <c r="G3941" i="6"/>
  <c r="B3941" i="6"/>
  <c r="G3940" i="6"/>
  <c r="B3940" i="6"/>
  <c r="G3939" i="6"/>
  <c r="B3939" i="6"/>
  <c r="G3938" i="6"/>
  <c r="B3938" i="6"/>
  <c r="G3935" i="6"/>
  <c r="B3935" i="6"/>
  <c r="G3934" i="6"/>
  <c r="B3934" i="6"/>
  <c r="G3933" i="6"/>
  <c r="B3933" i="6"/>
  <c r="G3932" i="6"/>
  <c r="B3932" i="6"/>
  <c r="G3931" i="6"/>
  <c r="B3931" i="6"/>
  <c r="G3930" i="6"/>
  <c r="B3930" i="6"/>
  <c r="G3929" i="6"/>
  <c r="B3929" i="6"/>
  <c r="G3928" i="6"/>
  <c r="B3928" i="6"/>
  <c r="G3927" i="6"/>
  <c r="B3927" i="6"/>
  <c r="G3926" i="6"/>
  <c r="B3926" i="6"/>
  <c r="G3923" i="6"/>
  <c r="B3923" i="6"/>
  <c r="G3922" i="6"/>
  <c r="B3922" i="6"/>
  <c r="G3921" i="6"/>
  <c r="B3921" i="6"/>
  <c r="G3920" i="6"/>
  <c r="B3920" i="6"/>
  <c r="G3919" i="6"/>
  <c r="B3919" i="6"/>
  <c r="G3918" i="6"/>
  <c r="B3918" i="6"/>
  <c r="G3917" i="6"/>
  <c r="B3917" i="6"/>
  <c r="G3916" i="6"/>
  <c r="B3916" i="6"/>
  <c r="G3915" i="6"/>
  <c r="B3915" i="6"/>
  <c r="G3914" i="6"/>
  <c r="B3914" i="6"/>
  <c r="G3913" i="6"/>
  <c r="B3913" i="6"/>
  <c r="G3912" i="6"/>
  <c r="B3912" i="6"/>
  <c r="B3905" i="6"/>
  <c r="G3904" i="6"/>
  <c r="B3904" i="6"/>
  <c r="B3903" i="6"/>
  <c r="B3902" i="6"/>
  <c r="A3899" i="6"/>
  <c r="G3896" i="6"/>
  <c r="B3896" i="6"/>
  <c r="G3895" i="6"/>
  <c r="B3895" i="6"/>
  <c r="G3894" i="6"/>
  <c r="B3894" i="6"/>
  <c r="G3893" i="6"/>
  <c r="B3893" i="6"/>
  <c r="G3892" i="6"/>
  <c r="B3892" i="6"/>
  <c r="G3891" i="6"/>
  <c r="B3891" i="6"/>
  <c r="G3890" i="6"/>
  <c r="B3890" i="6"/>
  <c r="G3889" i="6"/>
  <c r="B3889" i="6"/>
  <c r="G3888" i="6"/>
  <c r="B3888" i="6"/>
  <c r="G3885" i="6"/>
  <c r="B3885" i="6"/>
  <c r="G3884" i="6"/>
  <c r="B3884" i="6"/>
  <c r="G3883" i="6"/>
  <c r="B3883" i="6"/>
  <c r="G3882" i="6"/>
  <c r="B3882" i="6"/>
  <c r="G3881" i="6"/>
  <c r="B3881" i="6"/>
  <c r="G3880" i="6"/>
  <c r="B3880" i="6"/>
  <c r="G3879" i="6"/>
  <c r="B3879" i="6"/>
  <c r="G3878" i="6"/>
  <c r="B3878" i="6"/>
  <c r="G3877" i="6"/>
  <c r="B3877" i="6"/>
  <c r="G3876" i="6"/>
  <c r="B3876" i="6"/>
  <c r="G3873" i="6"/>
  <c r="B3873" i="6"/>
  <c r="G3872" i="6"/>
  <c r="B3872" i="6"/>
  <c r="G3871" i="6"/>
  <c r="B3871" i="6"/>
  <c r="G3870" i="6"/>
  <c r="B3870" i="6"/>
  <c r="G3869" i="6"/>
  <c r="B3869" i="6"/>
  <c r="G3868" i="6"/>
  <c r="B3868" i="6"/>
  <c r="G3867" i="6"/>
  <c r="B3867" i="6"/>
  <c r="G3866" i="6"/>
  <c r="B3866" i="6"/>
  <c r="G3865" i="6"/>
  <c r="B3865" i="6"/>
  <c r="G3864" i="6"/>
  <c r="B3864" i="6"/>
  <c r="G3863" i="6"/>
  <c r="B3863" i="6"/>
  <c r="G3862" i="6"/>
  <c r="B3862" i="6"/>
  <c r="B3855" i="6"/>
  <c r="G3854" i="6"/>
  <c r="B3854" i="6"/>
  <c r="B3853" i="6"/>
  <c r="B3852" i="6"/>
  <c r="A3849" i="6"/>
  <c r="G3846" i="6"/>
  <c r="B3846" i="6"/>
  <c r="G3845" i="6"/>
  <c r="B3845" i="6"/>
  <c r="G3844" i="6"/>
  <c r="B3844" i="6"/>
  <c r="G3843" i="6"/>
  <c r="B3843" i="6"/>
  <c r="G3842" i="6"/>
  <c r="B3842" i="6"/>
  <c r="G3841" i="6"/>
  <c r="B3841" i="6"/>
  <c r="G3840" i="6"/>
  <c r="B3840" i="6"/>
  <c r="G3839" i="6"/>
  <c r="B3839" i="6"/>
  <c r="G3838" i="6"/>
  <c r="B3838" i="6"/>
  <c r="G3835" i="6"/>
  <c r="B3835" i="6"/>
  <c r="G3834" i="6"/>
  <c r="B3834" i="6"/>
  <c r="G3833" i="6"/>
  <c r="B3833" i="6"/>
  <c r="G3832" i="6"/>
  <c r="B3832" i="6"/>
  <c r="G3831" i="6"/>
  <c r="B3831" i="6"/>
  <c r="G3830" i="6"/>
  <c r="B3830" i="6"/>
  <c r="G3829" i="6"/>
  <c r="B3829" i="6"/>
  <c r="G3828" i="6"/>
  <c r="B3828" i="6"/>
  <c r="G3827" i="6"/>
  <c r="B3827" i="6"/>
  <c r="G3826" i="6"/>
  <c r="B3826" i="6"/>
  <c r="G3823" i="6"/>
  <c r="B3823" i="6"/>
  <c r="G3822" i="6"/>
  <c r="B3822" i="6"/>
  <c r="G3821" i="6"/>
  <c r="B3821" i="6"/>
  <c r="G3820" i="6"/>
  <c r="B3820" i="6"/>
  <c r="G3819" i="6"/>
  <c r="B3819" i="6"/>
  <c r="G3818" i="6"/>
  <c r="B3818" i="6"/>
  <c r="G3817" i="6"/>
  <c r="B3817" i="6"/>
  <c r="G3816" i="6"/>
  <c r="B3816" i="6"/>
  <c r="G3815" i="6"/>
  <c r="B3815" i="6"/>
  <c r="G3814" i="6"/>
  <c r="B3814" i="6"/>
  <c r="G3813" i="6"/>
  <c r="B3813" i="6"/>
  <c r="G3812" i="6"/>
  <c r="B3812" i="6"/>
  <c r="B3805" i="6"/>
  <c r="G3804" i="6"/>
  <c r="B3804" i="6"/>
  <c r="B3803" i="6"/>
  <c r="B3802" i="6"/>
  <c r="A3799" i="6"/>
  <c r="G3796" i="6"/>
  <c r="B3796" i="6"/>
  <c r="G3795" i="6"/>
  <c r="B3795" i="6"/>
  <c r="G3794" i="6"/>
  <c r="B3794" i="6"/>
  <c r="G3793" i="6"/>
  <c r="B3793" i="6"/>
  <c r="G3792" i="6"/>
  <c r="B3792" i="6"/>
  <c r="G3791" i="6"/>
  <c r="B3791" i="6"/>
  <c r="G3790" i="6"/>
  <c r="B3790" i="6"/>
  <c r="G3789" i="6"/>
  <c r="B3789" i="6"/>
  <c r="G3788" i="6"/>
  <c r="B3788" i="6"/>
  <c r="G3785" i="6"/>
  <c r="B3785" i="6"/>
  <c r="G3784" i="6"/>
  <c r="B3784" i="6"/>
  <c r="G3783" i="6"/>
  <c r="B3783" i="6"/>
  <c r="G3782" i="6"/>
  <c r="B3782" i="6"/>
  <c r="G3781" i="6"/>
  <c r="B3781" i="6"/>
  <c r="G3780" i="6"/>
  <c r="B3780" i="6"/>
  <c r="G3779" i="6"/>
  <c r="B3779" i="6"/>
  <c r="G3778" i="6"/>
  <c r="B3778" i="6"/>
  <c r="G3777" i="6"/>
  <c r="B3777" i="6"/>
  <c r="G3776" i="6"/>
  <c r="B3776" i="6"/>
  <c r="G3773" i="6"/>
  <c r="B3773" i="6"/>
  <c r="G3772" i="6"/>
  <c r="B3772" i="6"/>
  <c r="G3771" i="6"/>
  <c r="B3771" i="6"/>
  <c r="G3770" i="6"/>
  <c r="B3770" i="6"/>
  <c r="G3769" i="6"/>
  <c r="B3769" i="6"/>
  <c r="G3768" i="6"/>
  <c r="B3768" i="6"/>
  <c r="G3767" i="6"/>
  <c r="B3767" i="6"/>
  <c r="G3766" i="6"/>
  <c r="B3766" i="6"/>
  <c r="G3765" i="6"/>
  <c r="B3765" i="6"/>
  <c r="G3764" i="6"/>
  <c r="B3764" i="6"/>
  <c r="G3763" i="6"/>
  <c r="B3763" i="6"/>
  <c r="G3762" i="6"/>
  <c r="B3762" i="6"/>
  <c r="B3755" i="6"/>
  <c r="G3754" i="6"/>
  <c r="B3754" i="6"/>
  <c r="B3753" i="6"/>
  <c r="B3752" i="6"/>
  <c r="A3749" i="6"/>
  <c r="G3746" i="6"/>
  <c r="B3746" i="6"/>
  <c r="G3745" i="6"/>
  <c r="B3745" i="6"/>
  <c r="G3744" i="6"/>
  <c r="B3744" i="6"/>
  <c r="G3743" i="6"/>
  <c r="B3743" i="6"/>
  <c r="G3742" i="6"/>
  <c r="B3742" i="6"/>
  <c r="G3741" i="6"/>
  <c r="B3741" i="6"/>
  <c r="G3740" i="6"/>
  <c r="B3740" i="6"/>
  <c r="G3739" i="6"/>
  <c r="B3739" i="6"/>
  <c r="G3738" i="6"/>
  <c r="B3738" i="6"/>
  <c r="G3735" i="6"/>
  <c r="B3735" i="6"/>
  <c r="G3734" i="6"/>
  <c r="B3734" i="6"/>
  <c r="G3733" i="6"/>
  <c r="B3733" i="6"/>
  <c r="G3732" i="6"/>
  <c r="B3732" i="6"/>
  <c r="G3731" i="6"/>
  <c r="B3731" i="6"/>
  <c r="G3730" i="6"/>
  <c r="B3730" i="6"/>
  <c r="G3729" i="6"/>
  <c r="B3729" i="6"/>
  <c r="G3728" i="6"/>
  <c r="B3728" i="6"/>
  <c r="G3727" i="6"/>
  <c r="B3727" i="6"/>
  <c r="G3726" i="6"/>
  <c r="B3726" i="6"/>
  <c r="G3723" i="6"/>
  <c r="B3723" i="6"/>
  <c r="G3722" i="6"/>
  <c r="B3722" i="6"/>
  <c r="G3721" i="6"/>
  <c r="B3721" i="6"/>
  <c r="G3720" i="6"/>
  <c r="B3720" i="6"/>
  <c r="G3719" i="6"/>
  <c r="B3719" i="6"/>
  <c r="G3718" i="6"/>
  <c r="B3718" i="6"/>
  <c r="G3717" i="6"/>
  <c r="B3717" i="6"/>
  <c r="G3716" i="6"/>
  <c r="B3716" i="6"/>
  <c r="G3715" i="6"/>
  <c r="B3715" i="6"/>
  <c r="G3714" i="6"/>
  <c r="B3714" i="6"/>
  <c r="G3713" i="6"/>
  <c r="B3713" i="6"/>
  <c r="G3712" i="6"/>
  <c r="B3712" i="6"/>
  <c r="B3705" i="6"/>
  <c r="G3704" i="6"/>
  <c r="B3704" i="6"/>
  <c r="B3703" i="6"/>
  <c r="B3702" i="6"/>
  <c r="A3699" i="6"/>
  <c r="G3696" i="6"/>
  <c r="B3696" i="6"/>
  <c r="G3695" i="6"/>
  <c r="B3695" i="6"/>
  <c r="G3694" i="6"/>
  <c r="B3694" i="6"/>
  <c r="G3693" i="6"/>
  <c r="B3693" i="6"/>
  <c r="G3692" i="6"/>
  <c r="B3692" i="6"/>
  <c r="G3691" i="6"/>
  <c r="B3691" i="6"/>
  <c r="G3690" i="6"/>
  <c r="B3690" i="6"/>
  <c r="G3689" i="6"/>
  <c r="B3689" i="6"/>
  <c r="G3688" i="6"/>
  <c r="B3688" i="6"/>
  <c r="G3685" i="6"/>
  <c r="B3685" i="6"/>
  <c r="G3684" i="6"/>
  <c r="B3684" i="6"/>
  <c r="G3683" i="6"/>
  <c r="B3683" i="6"/>
  <c r="G3682" i="6"/>
  <c r="B3682" i="6"/>
  <c r="G3681" i="6"/>
  <c r="B3681" i="6"/>
  <c r="G3680" i="6"/>
  <c r="B3680" i="6"/>
  <c r="G3679" i="6"/>
  <c r="B3679" i="6"/>
  <c r="G3678" i="6"/>
  <c r="B3678" i="6"/>
  <c r="G3677" i="6"/>
  <c r="B3677" i="6"/>
  <c r="G3676" i="6"/>
  <c r="B3676" i="6"/>
  <c r="G3673" i="6"/>
  <c r="B3673" i="6"/>
  <c r="G3672" i="6"/>
  <c r="B3672" i="6"/>
  <c r="G3671" i="6"/>
  <c r="B3671" i="6"/>
  <c r="G3670" i="6"/>
  <c r="B3670" i="6"/>
  <c r="G3669" i="6"/>
  <c r="B3669" i="6"/>
  <c r="G3668" i="6"/>
  <c r="B3668" i="6"/>
  <c r="G3667" i="6"/>
  <c r="B3667" i="6"/>
  <c r="G3666" i="6"/>
  <c r="B3666" i="6"/>
  <c r="G3665" i="6"/>
  <c r="B3665" i="6"/>
  <c r="G3664" i="6"/>
  <c r="B3664" i="6"/>
  <c r="G3663" i="6"/>
  <c r="B3663" i="6"/>
  <c r="G3662" i="6"/>
  <c r="B3662" i="6"/>
  <c r="B3655" i="6"/>
  <c r="G3654" i="6"/>
  <c r="B3654" i="6"/>
  <c r="B3653" i="6"/>
  <c r="B3652" i="6"/>
  <c r="A3649" i="6"/>
  <c r="G3646" i="6"/>
  <c r="B3646" i="6"/>
  <c r="G3645" i="6"/>
  <c r="B3645" i="6"/>
  <c r="G3644" i="6"/>
  <c r="B3644" i="6"/>
  <c r="G3643" i="6"/>
  <c r="B3643" i="6"/>
  <c r="G3642" i="6"/>
  <c r="B3642" i="6"/>
  <c r="G3641" i="6"/>
  <c r="B3641" i="6"/>
  <c r="G3640" i="6"/>
  <c r="B3640" i="6"/>
  <c r="G3639" i="6"/>
  <c r="B3639" i="6"/>
  <c r="G3638" i="6"/>
  <c r="B3638" i="6"/>
  <c r="G3635" i="6"/>
  <c r="B3635" i="6"/>
  <c r="G3634" i="6"/>
  <c r="B3634" i="6"/>
  <c r="G3633" i="6"/>
  <c r="B3633" i="6"/>
  <c r="G3632" i="6"/>
  <c r="B3632" i="6"/>
  <c r="G3631" i="6"/>
  <c r="B3631" i="6"/>
  <c r="G3630" i="6"/>
  <c r="B3630" i="6"/>
  <c r="G3629" i="6"/>
  <c r="B3629" i="6"/>
  <c r="G3628" i="6"/>
  <c r="B3628" i="6"/>
  <c r="G3627" i="6"/>
  <c r="B3627" i="6"/>
  <c r="G3626" i="6"/>
  <c r="B3626" i="6"/>
  <c r="G3623" i="6"/>
  <c r="B3623" i="6"/>
  <c r="G3622" i="6"/>
  <c r="B3622" i="6"/>
  <c r="G3621" i="6"/>
  <c r="B3621" i="6"/>
  <c r="G3620" i="6"/>
  <c r="B3620" i="6"/>
  <c r="G3619" i="6"/>
  <c r="B3619" i="6"/>
  <c r="G3618" i="6"/>
  <c r="B3618" i="6"/>
  <c r="G3617" i="6"/>
  <c r="B3617" i="6"/>
  <c r="G3616" i="6"/>
  <c r="B3616" i="6"/>
  <c r="G3615" i="6"/>
  <c r="B3615" i="6"/>
  <c r="G3614" i="6"/>
  <c r="B3614" i="6"/>
  <c r="G3613" i="6"/>
  <c r="B3613" i="6"/>
  <c r="G3612" i="6"/>
  <c r="B3612" i="6"/>
  <c r="B3605" i="6"/>
  <c r="G3604" i="6"/>
  <c r="B3604" i="6"/>
  <c r="B3603" i="6"/>
  <c r="B3602" i="6"/>
  <c r="A3599" i="6"/>
  <c r="G3596" i="6"/>
  <c r="B3596" i="6"/>
  <c r="G3595" i="6"/>
  <c r="B3595" i="6"/>
  <c r="G3594" i="6"/>
  <c r="B3594" i="6"/>
  <c r="G3593" i="6"/>
  <c r="B3593" i="6"/>
  <c r="G3592" i="6"/>
  <c r="B3592" i="6"/>
  <c r="G3591" i="6"/>
  <c r="B3591" i="6"/>
  <c r="G3590" i="6"/>
  <c r="B3590" i="6"/>
  <c r="G3589" i="6"/>
  <c r="B3589" i="6"/>
  <c r="G3588" i="6"/>
  <c r="B3588" i="6"/>
  <c r="G3585" i="6"/>
  <c r="B3585" i="6"/>
  <c r="G3584" i="6"/>
  <c r="B3584" i="6"/>
  <c r="G3583" i="6"/>
  <c r="B3583" i="6"/>
  <c r="G3582" i="6"/>
  <c r="B3582" i="6"/>
  <c r="G3581" i="6"/>
  <c r="B3581" i="6"/>
  <c r="G3580" i="6"/>
  <c r="B3580" i="6"/>
  <c r="G3579" i="6"/>
  <c r="B3579" i="6"/>
  <c r="G3578" i="6"/>
  <c r="B3578" i="6"/>
  <c r="G3577" i="6"/>
  <c r="B3577" i="6"/>
  <c r="G3576" i="6"/>
  <c r="B3576" i="6"/>
  <c r="G3573" i="6"/>
  <c r="B3573" i="6"/>
  <c r="G3572" i="6"/>
  <c r="B3572" i="6"/>
  <c r="G3571" i="6"/>
  <c r="B3571" i="6"/>
  <c r="G3570" i="6"/>
  <c r="B3570" i="6"/>
  <c r="G3569" i="6"/>
  <c r="B3569" i="6"/>
  <c r="G3568" i="6"/>
  <c r="B3568" i="6"/>
  <c r="G3567" i="6"/>
  <c r="B3567" i="6"/>
  <c r="G3566" i="6"/>
  <c r="B3566" i="6"/>
  <c r="G3565" i="6"/>
  <c r="B3565" i="6"/>
  <c r="G3564" i="6"/>
  <c r="B3564" i="6"/>
  <c r="G3563" i="6"/>
  <c r="B3563" i="6"/>
  <c r="G3562" i="6"/>
  <c r="B3562" i="6"/>
  <c r="B3555" i="6"/>
  <c r="G3554" i="6"/>
  <c r="B3554" i="6"/>
  <c r="B3553" i="6"/>
  <c r="B3552" i="6"/>
  <c r="A3499" i="6"/>
  <c r="G3496" i="6"/>
  <c r="B3496" i="6"/>
  <c r="G3495" i="6"/>
  <c r="B3495" i="6"/>
  <c r="G3494" i="6"/>
  <c r="B3494" i="6"/>
  <c r="G3493" i="6"/>
  <c r="B3493" i="6"/>
  <c r="G3492" i="6"/>
  <c r="B3492" i="6"/>
  <c r="G3491" i="6"/>
  <c r="B3491" i="6"/>
  <c r="G3490" i="6"/>
  <c r="B3490" i="6"/>
  <c r="G3489" i="6"/>
  <c r="B3489" i="6"/>
  <c r="G3488" i="6"/>
  <c r="B3488" i="6"/>
  <c r="G3485" i="6"/>
  <c r="B3485" i="6"/>
  <c r="G3484" i="6"/>
  <c r="B3484" i="6"/>
  <c r="G3483" i="6"/>
  <c r="B3483" i="6"/>
  <c r="G3482" i="6"/>
  <c r="B3482" i="6"/>
  <c r="G3481" i="6"/>
  <c r="B3481" i="6"/>
  <c r="G3480" i="6"/>
  <c r="B3480" i="6"/>
  <c r="G3479" i="6"/>
  <c r="B3479" i="6"/>
  <c r="G3478" i="6"/>
  <c r="B3478" i="6"/>
  <c r="G3477" i="6"/>
  <c r="B3477" i="6"/>
  <c r="G3476" i="6"/>
  <c r="B3476" i="6"/>
  <c r="G3473" i="6"/>
  <c r="B3473" i="6"/>
  <c r="G3472" i="6"/>
  <c r="B3472" i="6"/>
  <c r="G3471" i="6"/>
  <c r="B3471" i="6"/>
  <c r="G3470" i="6"/>
  <c r="B3470" i="6"/>
  <c r="G3469" i="6"/>
  <c r="B3469" i="6"/>
  <c r="G3468" i="6"/>
  <c r="B3468" i="6"/>
  <c r="G3467" i="6"/>
  <c r="B3467" i="6"/>
  <c r="G3466" i="6"/>
  <c r="B3466" i="6"/>
  <c r="G3465" i="6"/>
  <c r="B3465" i="6"/>
  <c r="G3464" i="6"/>
  <c r="B3464" i="6"/>
  <c r="G3463" i="6"/>
  <c r="B3463" i="6"/>
  <c r="G3462" i="6"/>
  <c r="B3462" i="6"/>
  <c r="B3455" i="6"/>
  <c r="G3454" i="6"/>
  <c r="B3454" i="6"/>
  <c r="B3453" i="6"/>
  <c r="B3452" i="6"/>
  <c r="A3449" i="6"/>
  <c r="G3446" i="6"/>
  <c r="B3446" i="6"/>
  <c r="G3445" i="6"/>
  <c r="B3445" i="6"/>
  <c r="G3444" i="6"/>
  <c r="B3444" i="6"/>
  <c r="G3443" i="6"/>
  <c r="B3443" i="6"/>
  <c r="G3442" i="6"/>
  <c r="B3442" i="6"/>
  <c r="G3441" i="6"/>
  <c r="B3441" i="6"/>
  <c r="G3440" i="6"/>
  <c r="B3440" i="6"/>
  <c r="G3439" i="6"/>
  <c r="B3439" i="6"/>
  <c r="G3438" i="6"/>
  <c r="B3438" i="6"/>
  <c r="G3435" i="6"/>
  <c r="B3435" i="6"/>
  <c r="G3434" i="6"/>
  <c r="B3434" i="6"/>
  <c r="G3433" i="6"/>
  <c r="B3433" i="6"/>
  <c r="G3432" i="6"/>
  <c r="B3432" i="6"/>
  <c r="G3431" i="6"/>
  <c r="B3431" i="6"/>
  <c r="G3430" i="6"/>
  <c r="B3430" i="6"/>
  <c r="G3429" i="6"/>
  <c r="B3429" i="6"/>
  <c r="G3428" i="6"/>
  <c r="B3428" i="6"/>
  <c r="G3427" i="6"/>
  <c r="B3427" i="6"/>
  <c r="G3426" i="6"/>
  <c r="B3426" i="6"/>
  <c r="G3423" i="6"/>
  <c r="B3423" i="6"/>
  <c r="G3422" i="6"/>
  <c r="B3422" i="6"/>
  <c r="G3421" i="6"/>
  <c r="B3421" i="6"/>
  <c r="G3420" i="6"/>
  <c r="B3420" i="6"/>
  <c r="G3419" i="6"/>
  <c r="B3419" i="6"/>
  <c r="G3418" i="6"/>
  <c r="B3418" i="6"/>
  <c r="G3417" i="6"/>
  <c r="B3417" i="6"/>
  <c r="G3416" i="6"/>
  <c r="B3416" i="6"/>
  <c r="G3415" i="6"/>
  <c r="B3415" i="6"/>
  <c r="G3414" i="6"/>
  <c r="B3414" i="6"/>
  <c r="G3413" i="6"/>
  <c r="B3413" i="6"/>
  <c r="G3412" i="6"/>
  <c r="B3412" i="6"/>
  <c r="B3405" i="6"/>
  <c r="G3404" i="6"/>
  <c r="B3404" i="6"/>
  <c r="B3403" i="6"/>
  <c r="B3402" i="6"/>
  <c r="A3399" i="6"/>
  <c r="G3396" i="6"/>
  <c r="B3396" i="6"/>
  <c r="G3395" i="6"/>
  <c r="B3395" i="6"/>
  <c r="G3394" i="6"/>
  <c r="B3394" i="6"/>
  <c r="G3393" i="6"/>
  <c r="B3393" i="6"/>
  <c r="G3392" i="6"/>
  <c r="B3392" i="6"/>
  <c r="G3391" i="6"/>
  <c r="B3391" i="6"/>
  <c r="G3390" i="6"/>
  <c r="B3390" i="6"/>
  <c r="G3389" i="6"/>
  <c r="B3389" i="6"/>
  <c r="G3388" i="6"/>
  <c r="B3388" i="6"/>
  <c r="G3385" i="6"/>
  <c r="B3385" i="6"/>
  <c r="G3384" i="6"/>
  <c r="B3384" i="6"/>
  <c r="G3383" i="6"/>
  <c r="B3383" i="6"/>
  <c r="G3382" i="6"/>
  <c r="B3382" i="6"/>
  <c r="G3381" i="6"/>
  <c r="B3381" i="6"/>
  <c r="G3380" i="6"/>
  <c r="B3380" i="6"/>
  <c r="G3379" i="6"/>
  <c r="B3379" i="6"/>
  <c r="G3378" i="6"/>
  <c r="B3378" i="6"/>
  <c r="G3377" i="6"/>
  <c r="B3377" i="6"/>
  <c r="G3376" i="6"/>
  <c r="B3376" i="6"/>
  <c r="G3373" i="6"/>
  <c r="B3373" i="6"/>
  <c r="G3372" i="6"/>
  <c r="B3372" i="6"/>
  <c r="G3371" i="6"/>
  <c r="B3371" i="6"/>
  <c r="G3370" i="6"/>
  <c r="B3370" i="6"/>
  <c r="G3369" i="6"/>
  <c r="B3369" i="6"/>
  <c r="G3368" i="6"/>
  <c r="B3368" i="6"/>
  <c r="G3367" i="6"/>
  <c r="B3367" i="6"/>
  <c r="G3366" i="6"/>
  <c r="B3366" i="6"/>
  <c r="G3365" i="6"/>
  <c r="B3365" i="6"/>
  <c r="G3364" i="6"/>
  <c r="B3364" i="6"/>
  <c r="G3363" i="6"/>
  <c r="B3363" i="6"/>
  <c r="G3362" i="6"/>
  <c r="B3362" i="6"/>
  <c r="B3355" i="6"/>
  <c r="G3354" i="6"/>
  <c r="B3354" i="6"/>
  <c r="B3353" i="6"/>
  <c r="B3352" i="6"/>
  <c r="A3349" i="6"/>
  <c r="G3346" i="6"/>
  <c r="B3346" i="6"/>
  <c r="G3345" i="6"/>
  <c r="B3345" i="6"/>
  <c r="G3344" i="6"/>
  <c r="B3344" i="6"/>
  <c r="G3343" i="6"/>
  <c r="B3343" i="6"/>
  <c r="G3342" i="6"/>
  <c r="B3342" i="6"/>
  <c r="G3341" i="6"/>
  <c r="B3341" i="6"/>
  <c r="G3340" i="6"/>
  <c r="B3340" i="6"/>
  <c r="G3339" i="6"/>
  <c r="B3339" i="6"/>
  <c r="G3338" i="6"/>
  <c r="B3338" i="6"/>
  <c r="G3335" i="6"/>
  <c r="B3335" i="6"/>
  <c r="G3334" i="6"/>
  <c r="B3334" i="6"/>
  <c r="G3333" i="6"/>
  <c r="B3333" i="6"/>
  <c r="G3332" i="6"/>
  <c r="B3332" i="6"/>
  <c r="G3331" i="6"/>
  <c r="B3331" i="6"/>
  <c r="G3330" i="6"/>
  <c r="B3330" i="6"/>
  <c r="G3329" i="6"/>
  <c r="B3329" i="6"/>
  <c r="G3328" i="6"/>
  <c r="B3328" i="6"/>
  <c r="G3327" i="6"/>
  <c r="B3327" i="6"/>
  <c r="G3326" i="6"/>
  <c r="B3326" i="6"/>
  <c r="G3323" i="6"/>
  <c r="B3323" i="6"/>
  <c r="G3322" i="6"/>
  <c r="B3322" i="6"/>
  <c r="G3321" i="6"/>
  <c r="B3321" i="6"/>
  <c r="G3320" i="6"/>
  <c r="B3320" i="6"/>
  <c r="G3319" i="6"/>
  <c r="B3319" i="6"/>
  <c r="G3318" i="6"/>
  <c r="B3318" i="6"/>
  <c r="G3317" i="6"/>
  <c r="B3317" i="6"/>
  <c r="G3316" i="6"/>
  <c r="B3316" i="6"/>
  <c r="G3315" i="6"/>
  <c r="B3315" i="6"/>
  <c r="G3314" i="6"/>
  <c r="B3314" i="6"/>
  <c r="G3313" i="6"/>
  <c r="B3313" i="6"/>
  <c r="G3312" i="6"/>
  <c r="B3312" i="6"/>
  <c r="B3305" i="6"/>
  <c r="G3304" i="6"/>
  <c r="B3304" i="6"/>
  <c r="B3303" i="6"/>
  <c r="B3302" i="6"/>
  <c r="A3299" i="6"/>
  <c r="G3296" i="6"/>
  <c r="B3296" i="6"/>
  <c r="G3295" i="6"/>
  <c r="B3295" i="6"/>
  <c r="G3294" i="6"/>
  <c r="B3294" i="6"/>
  <c r="G3293" i="6"/>
  <c r="B3293" i="6"/>
  <c r="G3292" i="6"/>
  <c r="B3292" i="6"/>
  <c r="G3291" i="6"/>
  <c r="B3291" i="6"/>
  <c r="G3290" i="6"/>
  <c r="B3290" i="6"/>
  <c r="G3289" i="6"/>
  <c r="B3289" i="6"/>
  <c r="G3288" i="6"/>
  <c r="B3288" i="6"/>
  <c r="G3285" i="6"/>
  <c r="B3285" i="6"/>
  <c r="G3284" i="6"/>
  <c r="B3284" i="6"/>
  <c r="G3283" i="6"/>
  <c r="B3283" i="6"/>
  <c r="G3282" i="6"/>
  <c r="B3282" i="6"/>
  <c r="G3281" i="6"/>
  <c r="B3281" i="6"/>
  <c r="G3280" i="6"/>
  <c r="B3280" i="6"/>
  <c r="G3279" i="6"/>
  <c r="B3279" i="6"/>
  <c r="G3278" i="6"/>
  <c r="B3278" i="6"/>
  <c r="G3277" i="6"/>
  <c r="B3277" i="6"/>
  <c r="G3276" i="6"/>
  <c r="B3276" i="6"/>
  <c r="G3273" i="6"/>
  <c r="B3273" i="6"/>
  <c r="G3272" i="6"/>
  <c r="B3272" i="6"/>
  <c r="G3271" i="6"/>
  <c r="B3271" i="6"/>
  <c r="G3270" i="6"/>
  <c r="B3270" i="6"/>
  <c r="G3269" i="6"/>
  <c r="B3269" i="6"/>
  <c r="G3268" i="6"/>
  <c r="B3268" i="6"/>
  <c r="G3267" i="6"/>
  <c r="B3267" i="6"/>
  <c r="G3266" i="6"/>
  <c r="B3266" i="6"/>
  <c r="G3265" i="6"/>
  <c r="B3265" i="6"/>
  <c r="G3264" i="6"/>
  <c r="B3264" i="6"/>
  <c r="G3263" i="6"/>
  <c r="B3263" i="6"/>
  <c r="G3262" i="6"/>
  <c r="B3262" i="6"/>
  <c r="B3255" i="6"/>
  <c r="G3254" i="6"/>
  <c r="B3254" i="6"/>
  <c r="B3253" i="6"/>
  <c r="B3252" i="6"/>
  <c r="A3249" i="6"/>
  <c r="G3246" i="6"/>
  <c r="B3246" i="6"/>
  <c r="G3245" i="6"/>
  <c r="B3245" i="6"/>
  <c r="G3244" i="6"/>
  <c r="B3244" i="6"/>
  <c r="G3243" i="6"/>
  <c r="B3243" i="6"/>
  <c r="G3242" i="6"/>
  <c r="B3242" i="6"/>
  <c r="G3241" i="6"/>
  <c r="B3241" i="6"/>
  <c r="G3240" i="6"/>
  <c r="B3240" i="6"/>
  <c r="G3239" i="6"/>
  <c r="B3239" i="6"/>
  <c r="G3238" i="6"/>
  <c r="B3238" i="6"/>
  <c r="G3235" i="6"/>
  <c r="B3235" i="6"/>
  <c r="G3234" i="6"/>
  <c r="B3234" i="6"/>
  <c r="G3233" i="6"/>
  <c r="B3233" i="6"/>
  <c r="G3232" i="6"/>
  <c r="B3232" i="6"/>
  <c r="G3231" i="6"/>
  <c r="B3231" i="6"/>
  <c r="G3230" i="6"/>
  <c r="B3230" i="6"/>
  <c r="G3229" i="6"/>
  <c r="B3229" i="6"/>
  <c r="G3228" i="6"/>
  <c r="B3228" i="6"/>
  <c r="G3227" i="6"/>
  <c r="B3227" i="6"/>
  <c r="G3226" i="6"/>
  <c r="B3226" i="6"/>
  <c r="G3223" i="6"/>
  <c r="B3223" i="6"/>
  <c r="G3222" i="6"/>
  <c r="B3222" i="6"/>
  <c r="G3221" i="6"/>
  <c r="B3221" i="6"/>
  <c r="G3220" i="6"/>
  <c r="B3220" i="6"/>
  <c r="G3219" i="6"/>
  <c r="B3219" i="6"/>
  <c r="G3218" i="6"/>
  <c r="B3218" i="6"/>
  <c r="G3217" i="6"/>
  <c r="B3217" i="6"/>
  <c r="G3216" i="6"/>
  <c r="B3216" i="6"/>
  <c r="G3215" i="6"/>
  <c r="B3215" i="6"/>
  <c r="G3214" i="6"/>
  <c r="B3214" i="6"/>
  <c r="G3213" i="6"/>
  <c r="B3213" i="6"/>
  <c r="G3212" i="6"/>
  <c r="B3212" i="6"/>
  <c r="B3205" i="6"/>
  <c r="G3204" i="6"/>
  <c r="B3204" i="6"/>
  <c r="B3203" i="6"/>
  <c r="B3202" i="6"/>
  <c r="A3199" i="6"/>
  <c r="G3196" i="6"/>
  <c r="B3196" i="6"/>
  <c r="G3195" i="6"/>
  <c r="B3195" i="6"/>
  <c r="G3194" i="6"/>
  <c r="B3194" i="6"/>
  <c r="G3193" i="6"/>
  <c r="B3193" i="6"/>
  <c r="G3192" i="6"/>
  <c r="B3192" i="6"/>
  <c r="G3191" i="6"/>
  <c r="B3191" i="6"/>
  <c r="G3190" i="6"/>
  <c r="B3190" i="6"/>
  <c r="G3189" i="6"/>
  <c r="B3189" i="6"/>
  <c r="G3188" i="6"/>
  <c r="B3188" i="6"/>
  <c r="G3185" i="6"/>
  <c r="B3185" i="6"/>
  <c r="G3184" i="6"/>
  <c r="B3184" i="6"/>
  <c r="G3183" i="6"/>
  <c r="B3183" i="6"/>
  <c r="G3182" i="6"/>
  <c r="B3182" i="6"/>
  <c r="G3181" i="6"/>
  <c r="B3181" i="6"/>
  <c r="G3180" i="6"/>
  <c r="B3180" i="6"/>
  <c r="G3179" i="6"/>
  <c r="B3179" i="6"/>
  <c r="G3178" i="6"/>
  <c r="B3178" i="6"/>
  <c r="G3177" i="6"/>
  <c r="B3177" i="6"/>
  <c r="G3176" i="6"/>
  <c r="B3176" i="6"/>
  <c r="G3173" i="6"/>
  <c r="B3173" i="6"/>
  <c r="G3172" i="6"/>
  <c r="B3172" i="6"/>
  <c r="G3171" i="6"/>
  <c r="B3171" i="6"/>
  <c r="G3170" i="6"/>
  <c r="B3170" i="6"/>
  <c r="G3169" i="6"/>
  <c r="B3169" i="6"/>
  <c r="G3168" i="6"/>
  <c r="B3168" i="6"/>
  <c r="G3167" i="6"/>
  <c r="B3167" i="6"/>
  <c r="G3166" i="6"/>
  <c r="B3166" i="6"/>
  <c r="G3165" i="6"/>
  <c r="B3165" i="6"/>
  <c r="G3164" i="6"/>
  <c r="B3164" i="6"/>
  <c r="G3163" i="6"/>
  <c r="B3163" i="6"/>
  <c r="G3162" i="6"/>
  <c r="B3162" i="6"/>
  <c r="B3155" i="6"/>
  <c r="G3154" i="6"/>
  <c r="B3154" i="6"/>
  <c r="B3153" i="6"/>
  <c r="B3152" i="6"/>
  <c r="A3149" i="6"/>
  <c r="G3146" i="6"/>
  <c r="B3146" i="6"/>
  <c r="G3145" i="6"/>
  <c r="B3145" i="6"/>
  <c r="G3144" i="6"/>
  <c r="B3144" i="6"/>
  <c r="G3143" i="6"/>
  <c r="B3143" i="6"/>
  <c r="G3142" i="6"/>
  <c r="B3142" i="6"/>
  <c r="G3141" i="6"/>
  <c r="B3141" i="6"/>
  <c r="G3140" i="6"/>
  <c r="B3140" i="6"/>
  <c r="G3139" i="6"/>
  <c r="B3139" i="6"/>
  <c r="G3138" i="6"/>
  <c r="B3138" i="6"/>
  <c r="G3135" i="6"/>
  <c r="B3135" i="6"/>
  <c r="G3134" i="6"/>
  <c r="B3134" i="6"/>
  <c r="G3133" i="6"/>
  <c r="B3133" i="6"/>
  <c r="G3132" i="6"/>
  <c r="B3132" i="6"/>
  <c r="G3131" i="6"/>
  <c r="B3131" i="6"/>
  <c r="G3130" i="6"/>
  <c r="B3130" i="6"/>
  <c r="G3129" i="6"/>
  <c r="B3129" i="6"/>
  <c r="G3128" i="6"/>
  <c r="B3128" i="6"/>
  <c r="G3127" i="6"/>
  <c r="B3127" i="6"/>
  <c r="G3126" i="6"/>
  <c r="B3126" i="6"/>
  <c r="G3123" i="6"/>
  <c r="B3123" i="6"/>
  <c r="G3122" i="6"/>
  <c r="B3122" i="6"/>
  <c r="G3121" i="6"/>
  <c r="B3121" i="6"/>
  <c r="G3120" i="6"/>
  <c r="B3120" i="6"/>
  <c r="G3119" i="6"/>
  <c r="B3119" i="6"/>
  <c r="G3118" i="6"/>
  <c r="B3118" i="6"/>
  <c r="G3117" i="6"/>
  <c r="B3117" i="6"/>
  <c r="G3116" i="6"/>
  <c r="B3116" i="6"/>
  <c r="G3115" i="6"/>
  <c r="B3115" i="6"/>
  <c r="G3114" i="6"/>
  <c r="B3114" i="6"/>
  <c r="G3113" i="6"/>
  <c r="B3113" i="6"/>
  <c r="G3112" i="6"/>
  <c r="B3112" i="6"/>
  <c r="B3105" i="6"/>
  <c r="G3104" i="6"/>
  <c r="B3104" i="6"/>
  <c r="B3103" i="6"/>
  <c r="B3102" i="6"/>
  <c r="A3099" i="6"/>
  <c r="G3096" i="6"/>
  <c r="B3096" i="6"/>
  <c r="G3095" i="6"/>
  <c r="B3095" i="6"/>
  <c r="G3094" i="6"/>
  <c r="B3094" i="6"/>
  <c r="G3093" i="6"/>
  <c r="B3093" i="6"/>
  <c r="G3092" i="6"/>
  <c r="B3092" i="6"/>
  <c r="G3091" i="6"/>
  <c r="B3091" i="6"/>
  <c r="G3090" i="6"/>
  <c r="B3090" i="6"/>
  <c r="G3089" i="6"/>
  <c r="B3089" i="6"/>
  <c r="G3088" i="6"/>
  <c r="B3088" i="6"/>
  <c r="G3085" i="6"/>
  <c r="B3085" i="6"/>
  <c r="G3084" i="6"/>
  <c r="B3084" i="6"/>
  <c r="G3083" i="6"/>
  <c r="B3083" i="6"/>
  <c r="G3082" i="6"/>
  <c r="B3082" i="6"/>
  <c r="G3081" i="6"/>
  <c r="B3081" i="6"/>
  <c r="G3080" i="6"/>
  <c r="B3080" i="6"/>
  <c r="G3079" i="6"/>
  <c r="B3079" i="6"/>
  <c r="G3078" i="6"/>
  <c r="B3078" i="6"/>
  <c r="G3077" i="6"/>
  <c r="B3077" i="6"/>
  <c r="G3076" i="6"/>
  <c r="B3076" i="6"/>
  <c r="G3073" i="6"/>
  <c r="B3073" i="6"/>
  <c r="G3072" i="6"/>
  <c r="B3072" i="6"/>
  <c r="G3071" i="6"/>
  <c r="B3071" i="6"/>
  <c r="G3070" i="6"/>
  <c r="B3070" i="6"/>
  <c r="G3069" i="6"/>
  <c r="B3069" i="6"/>
  <c r="G3068" i="6"/>
  <c r="B3068" i="6"/>
  <c r="G3067" i="6"/>
  <c r="B3067" i="6"/>
  <c r="G3066" i="6"/>
  <c r="B3066" i="6"/>
  <c r="G3065" i="6"/>
  <c r="B3065" i="6"/>
  <c r="G3064" i="6"/>
  <c r="B3064" i="6"/>
  <c r="G3063" i="6"/>
  <c r="B3063" i="6"/>
  <c r="G3062" i="6"/>
  <c r="B3062" i="6"/>
  <c r="B3055" i="6"/>
  <c r="G3054" i="6"/>
  <c r="B3054" i="6"/>
  <c r="B3053" i="6"/>
  <c r="B3052" i="6"/>
  <c r="A3049" i="6"/>
  <c r="G3046" i="6"/>
  <c r="B3046" i="6"/>
  <c r="G3045" i="6"/>
  <c r="B3045" i="6"/>
  <c r="G3044" i="6"/>
  <c r="B3044" i="6"/>
  <c r="G3043" i="6"/>
  <c r="B3043" i="6"/>
  <c r="G3042" i="6"/>
  <c r="B3042" i="6"/>
  <c r="G3041" i="6"/>
  <c r="B3041" i="6"/>
  <c r="G3040" i="6"/>
  <c r="B3040" i="6"/>
  <c r="G3039" i="6"/>
  <c r="B3039" i="6"/>
  <c r="G3038" i="6"/>
  <c r="B3038" i="6"/>
  <c r="G3035" i="6"/>
  <c r="B3035" i="6"/>
  <c r="G3034" i="6"/>
  <c r="B3034" i="6"/>
  <c r="G3033" i="6"/>
  <c r="B3033" i="6"/>
  <c r="G3032" i="6"/>
  <c r="B3032" i="6"/>
  <c r="G3031" i="6"/>
  <c r="B3031" i="6"/>
  <c r="G3030" i="6"/>
  <c r="B3030" i="6"/>
  <c r="G3029" i="6"/>
  <c r="B3029" i="6"/>
  <c r="G3028" i="6"/>
  <c r="B3028" i="6"/>
  <c r="G3027" i="6"/>
  <c r="B3027" i="6"/>
  <c r="G3026" i="6"/>
  <c r="B3026" i="6"/>
  <c r="G3023" i="6"/>
  <c r="B3023" i="6"/>
  <c r="G3022" i="6"/>
  <c r="B3022" i="6"/>
  <c r="G3021" i="6"/>
  <c r="B3021" i="6"/>
  <c r="G3020" i="6"/>
  <c r="B3020" i="6"/>
  <c r="G3019" i="6"/>
  <c r="B3019" i="6"/>
  <c r="G3018" i="6"/>
  <c r="B3018" i="6"/>
  <c r="G3017" i="6"/>
  <c r="B3017" i="6"/>
  <c r="G3016" i="6"/>
  <c r="B3016" i="6"/>
  <c r="G3015" i="6"/>
  <c r="B3015" i="6"/>
  <c r="G3014" i="6"/>
  <c r="B3014" i="6"/>
  <c r="G3013" i="6"/>
  <c r="B3013" i="6"/>
  <c r="G3012" i="6"/>
  <c r="B3012" i="6"/>
  <c r="B3005" i="6"/>
  <c r="G3004" i="6"/>
  <c r="B3004" i="6"/>
  <c r="B3003" i="6"/>
  <c r="B3002" i="6"/>
  <c r="A2999" i="6"/>
  <c r="G2996" i="6"/>
  <c r="B2996" i="6"/>
  <c r="G2995" i="6"/>
  <c r="B2995" i="6"/>
  <c r="G2994" i="6"/>
  <c r="B2994" i="6"/>
  <c r="G2993" i="6"/>
  <c r="B2993" i="6"/>
  <c r="G2992" i="6"/>
  <c r="B2992" i="6"/>
  <c r="G2991" i="6"/>
  <c r="B2991" i="6"/>
  <c r="G2990" i="6"/>
  <c r="B2990" i="6"/>
  <c r="G2989" i="6"/>
  <c r="B2989" i="6"/>
  <c r="G2988" i="6"/>
  <c r="B2988" i="6"/>
  <c r="G2985" i="6"/>
  <c r="B2985" i="6"/>
  <c r="G2984" i="6"/>
  <c r="B2984" i="6"/>
  <c r="G2983" i="6"/>
  <c r="B2983" i="6"/>
  <c r="G2982" i="6"/>
  <c r="B2982" i="6"/>
  <c r="G2981" i="6"/>
  <c r="B2981" i="6"/>
  <c r="G2980" i="6"/>
  <c r="B2980" i="6"/>
  <c r="G2979" i="6"/>
  <c r="B2979" i="6"/>
  <c r="G2978" i="6"/>
  <c r="B2978" i="6"/>
  <c r="G2977" i="6"/>
  <c r="B2977" i="6"/>
  <c r="G2976" i="6"/>
  <c r="B2976" i="6"/>
  <c r="G2973" i="6"/>
  <c r="B2973" i="6"/>
  <c r="G2972" i="6"/>
  <c r="B2972" i="6"/>
  <c r="G2971" i="6"/>
  <c r="B2971" i="6"/>
  <c r="G2970" i="6"/>
  <c r="B2970" i="6"/>
  <c r="G2969" i="6"/>
  <c r="B2969" i="6"/>
  <c r="G2968" i="6"/>
  <c r="B2968" i="6"/>
  <c r="G2967" i="6"/>
  <c r="B2967" i="6"/>
  <c r="G2966" i="6"/>
  <c r="B2966" i="6"/>
  <c r="G2965" i="6"/>
  <c r="B2965" i="6"/>
  <c r="G2964" i="6"/>
  <c r="B2964" i="6"/>
  <c r="G2963" i="6"/>
  <c r="B2963" i="6"/>
  <c r="G2962" i="6"/>
  <c r="B2962" i="6"/>
  <c r="B2955" i="6"/>
  <c r="G2954" i="6"/>
  <c r="B2954" i="6"/>
  <c r="B2953" i="6"/>
  <c r="B2952" i="6"/>
  <c r="A2949" i="6"/>
  <c r="G2946" i="6"/>
  <c r="B2946" i="6"/>
  <c r="G2945" i="6"/>
  <c r="B2945" i="6"/>
  <c r="G2944" i="6"/>
  <c r="B2944" i="6"/>
  <c r="G2943" i="6"/>
  <c r="B2943" i="6"/>
  <c r="G2942" i="6"/>
  <c r="B2942" i="6"/>
  <c r="G2941" i="6"/>
  <c r="B2941" i="6"/>
  <c r="G2940" i="6"/>
  <c r="B2940" i="6"/>
  <c r="G2939" i="6"/>
  <c r="B2939" i="6"/>
  <c r="G2938" i="6"/>
  <c r="B2938" i="6"/>
  <c r="G2935" i="6"/>
  <c r="B2935" i="6"/>
  <c r="G2934" i="6"/>
  <c r="B2934" i="6"/>
  <c r="G2933" i="6"/>
  <c r="B2933" i="6"/>
  <c r="G2932" i="6"/>
  <c r="B2932" i="6"/>
  <c r="G2931" i="6"/>
  <c r="B2931" i="6"/>
  <c r="G2930" i="6"/>
  <c r="B2930" i="6"/>
  <c r="G2929" i="6"/>
  <c r="B2929" i="6"/>
  <c r="G2928" i="6"/>
  <c r="B2928" i="6"/>
  <c r="G2927" i="6"/>
  <c r="B2927" i="6"/>
  <c r="G2926" i="6"/>
  <c r="B2926" i="6"/>
  <c r="G2923" i="6"/>
  <c r="B2923" i="6"/>
  <c r="G2922" i="6"/>
  <c r="B2922" i="6"/>
  <c r="G2921" i="6"/>
  <c r="B2921" i="6"/>
  <c r="G2920" i="6"/>
  <c r="B2920" i="6"/>
  <c r="G2919" i="6"/>
  <c r="B2919" i="6"/>
  <c r="G2918" i="6"/>
  <c r="B2918" i="6"/>
  <c r="G2917" i="6"/>
  <c r="B2917" i="6"/>
  <c r="G2916" i="6"/>
  <c r="B2916" i="6"/>
  <c r="G2915" i="6"/>
  <c r="B2915" i="6"/>
  <c r="G2914" i="6"/>
  <c r="B2914" i="6"/>
  <c r="G2913" i="6"/>
  <c r="B2913" i="6"/>
  <c r="G2912" i="6"/>
  <c r="B2912" i="6"/>
  <c r="B2905" i="6"/>
  <c r="G2904" i="6"/>
  <c r="B2904" i="6"/>
  <c r="B2903" i="6"/>
  <c r="B2902" i="6"/>
  <c r="A2899" i="6"/>
  <c r="G2896" i="6"/>
  <c r="B2896" i="6"/>
  <c r="G2895" i="6"/>
  <c r="B2895" i="6"/>
  <c r="G2894" i="6"/>
  <c r="B2894" i="6"/>
  <c r="G2893" i="6"/>
  <c r="B2893" i="6"/>
  <c r="G2892" i="6"/>
  <c r="B2892" i="6"/>
  <c r="G2891" i="6"/>
  <c r="B2891" i="6"/>
  <c r="G2890" i="6"/>
  <c r="B2890" i="6"/>
  <c r="G2889" i="6"/>
  <c r="B2889" i="6"/>
  <c r="G2888" i="6"/>
  <c r="B2888" i="6"/>
  <c r="G2885" i="6"/>
  <c r="B2885" i="6"/>
  <c r="G2884" i="6"/>
  <c r="B2884" i="6"/>
  <c r="G2883" i="6"/>
  <c r="B2883" i="6"/>
  <c r="G2882" i="6"/>
  <c r="B2882" i="6"/>
  <c r="G2881" i="6"/>
  <c r="B2881" i="6"/>
  <c r="G2880" i="6"/>
  <c r="B2880" i="6"/>
  <c r="G2879" i="6"/>
  <c r="B2879" i="6"/>
  <c r="G2878" i="6"/>
  <c r="B2878" i="6"/>
  <c r="G2877" i="6"/>
  <c r="B2877" i="6"/>
  <c r="G2876" i="6"/>
  <c r="B2876" i="6"/>
  <c r="G2873" i="6"/>
  <c r="B2873" i="6"/>
  <c r="G2872" i="6"/>
  <c r="B2872" i="6"/>
  <c r="G2871" i="6"/>
  <c r="B2871" i="6"/>
  <c r="G2870" i="6"/>
  <c r="B2870" i="6"/>
  <c r="G2869" i="6"/>
  <c r="B2869" i="6"/>
  <c r="G2868" i="6"/>
  <c r="B2868" i="6"/>
  <c r="G2867" i="6"/>
  <c r="B2867" i="6"/>
  <c r="G2866" i="6"/>
  <c r="B2866" i="6"/>
  <c r="G2865" i="6"/>
  <c r="B2865" i="6"/>
  <c r="G2864" i="6"/>
  <c r="B2864" i="6"/>
  <c r="G2863" i="6"/>
  <c r="B2863" i="6"/>
  <c r="G2862" i="6"/>
  <c r="B2862" i="6"/>
  <c r="B2855" i="6"/>
  <c r="G2854" i="6"/>
  <c r="B2854" i="6"/>
  <c r="B2853" i="6"/>
  <c r="B2852" i="6"/>
  <c r="B152" i="6"/>
  <c r="B153" i="6"/>
  <c r="B154" i="6"/>
  <c r="G154" i="6"/>
  <c r="B155" i="6"/>
  <c r="C4" i="9"/>
  <c r="C5"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2" i="9"/>
  <c r="A123" i="9"/>
  <c r="A124" i="9"/>
  <c r="A125" i="9"/>
  <c r="A126" i="9"/>
  <c r="A127" i="9"/>
  <c r="A128" i="9"/>
  <c r="A129" i="9"/>
  <c r="A130" i="9"/>
  <c r="A131" i="9"/>
  <c r="A18" i="9"/>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2" i="2"/>
  <c r="G123" i="2"/>
  <c r="G124" i="2"/>
  <c r="G125" i="2"/>
  <c r="G126" i="2"/>
  <c r="G127" i="2"/>
  <c r="G128" i="2"/>
  <c r="G129" i="2"/>
  <c r="G130" i="2"/>
  <c r="G131" i="2"/>
  <c r="D19" i="2"/>
  <c r="D20" i="2"/>
  <c r="D21" i="2"/>
  <c r="D22" i="2"/>
  <c r="D23" i="2"/>
  <c r="G157" i="6" s="1"/>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G2857" i="6" s="1"/>
  <c r="D91" i="2"/>
  <c r="D92" i="2"/>
  <c r="G2957" i="6" s="1"/>
  <c r="D93" i="2"/>
  <c r="D94" i="2"/>
  <c r="D95" i="2"/>
  <c r="G3007" i="6" s="1"/>
  <c r="D96" i="2"/>
  <c r="G3057" i="6" s="1"/>
  <c r="D97" i="2"/>
  <c r="G3107" i="6" s="1"/>
  <c r="D98" i="2"/>
  <c r="G3157" i="6" s="1"/>
  <c r="D99" i="2"/>
  <c r="G3207" i="6" s="1"/>
  <c r="D100" i="2"/>
  <c r="D101" i="2"/>
  <c r="G3257" i="6" s="1"/>
  <c r="D102" i="2"/>
  <c r="G3307" i="6" s="1"/>
  <c r="D103" i="2"/>
  <c r="D104" i="2"/>
  <c r="G3357" i="6" s="1"/>
  <c r="D105" i="2"/>
  <c r="G3407" i="6" s="1"/>
  <c r="D106" i="2"/>
  <c r="G3457" i="6" s="1"/>
  <c r="D107" i="2"/>
  <c r="D108" i="2"/>
  <c r="G3557" i="6" s="1"/>
  <c r="D109" i="2"/>
  <c r="D110" i="2"/>
  <c r="G3607" i="6" s="1"/>
  <c r="D111" i="2"/>
  <c r="G3657" i="6" s="1"/>
  <c r="D112" i="2"/>
  <c r="G3707" i="6" s="1"/>
  <c r="D113" i="2"/>
  <c r="G3757" i="6" s="1"/>
  <c r="D114" i="2"/>
  <c r="G3807" i="6" s="1"/>
  <c r="D115" i="2"/>
  <c r="G3857" i="6" s="1"/>
  <c r="D116" i="2"/>
  <c r="G3907" i="6" s="1"/>
  <c r="D117" i="2"/>
  <c r="D118" i="2"/>
  <c r="G3957" i="6" s="1"/>
  <c r="D119" i="2"/>
  <c r="G4007" i="6" s="1"/>
  <c r="D120" i="2"/>
  <c r="G4057" i="6" s="1"/>
  <c r="D122" i="2"/>
  <c r="D123" i="2"/>
  <c r="G4157" i="6" s="1"/>
  <c r="D124" i="2"/>
  <c r="G4207" i="6" s="1"/>
  <c r="D125" i="2"/>
  <c r="D126" i="2"/>
  <c r="G4257" i="6" s="1"/>
  <c r="D127" i="2"/>
  <c r="G4307" i="6" s="1"/>
  <c r="D128" i="2"/>
  <c r="D129" i="2"/>
  <c r="G4357" i="6" s="1"/>
  <c r="D130" i="2"/>
  <c r="G4407" i="6" s="1"/>
  <c r="D131" i="2"/>
  <c r="G4457" i="6" s="1"/>
  <c r="G2907" i="6" l="1"/>
  <c r="G3874" i="6"/>
  <c r="G4224" i="6"/>
  <c r="G4249" i="6" s="1"/>
  <c r="G4236" i="6"/>
  <c r="G4397" i="6"/>
  <c r="G3886" i="6"/>
  <c r="G3347" i="6"/>
  <c r="G3624" i="6"/>
  <c r="G3697" i="6"/>
  <c r="G3836" i="6"/>
  <c r="G3897" i="6"/>
  <c r="G4247" i="6"/>
  <c r="G4374" i="6"/>
  <c r="G4386" i="6"/>
  <c r="G3986" i="6"/>
  <c r="G4047" i="6"/>
  <c r="G3997" i="6"/>
  <c r="G4024" i="6"/>
  <c r="G3274" i="6"/>
  <c r="G3424" i="6"/>
  <c r="G3574" i="6"/>
  <c r="G3597" i="6"/>
  <c r="G3674" i="6"/>
  <c r="G3686" i="6"/>
  <c r="G3947" i="6"/>
  <c r="G2874" i="6"/>
  <c r="G3324" i="6"/>
  <c r="G3336" i="6"/>
  <c r="G3386" i="6"/>
  <c r="G3474" i="6"/>
  <c r="G3497" i="6"/>
  <c r="G3636" i="6"/>
  <c r="G3647" i="6"/>
  <c r="G3797" i="6"/>
  <c r="G4197" i="6"/>
  <c r="G4336" i="6"/>
  <c r="G4497" i="6"/>
  <c r="G3724" i="6"/>
  <c r="G3747" i="6"/>
  <c r="G3924" i="6"/>
  <c r="G3936" i="6"/>
  <c r="G4086" i="6"/>
  <c r="G4097" i="6"/>
  <c r="G4286" i="6"/>
  <c r="G4424" i="6"/>
  <c r="G4447" i="6"/>
  <c r="G2886" i="6"/>
  <c r="G2897" i="6"/>
  <c r="G2974" i="6"/>
  <c r="G2997" i="6"/>
  <c r="G3224" i="6"/>
  <c r="G3286" i="6"/>
  <c r="G3297" i="6"/>
  <c r="G3447" i="6"/>
  <c r="G3736" i="6"/>
  <c r="G3847" i="6"/>
  <c r="G4036" i="6"/>
  <c r="G4436" i="6"/>
  <c r="G2947" i="6"/>
  <c r="G3074" i="6"/>
  <c r="G3174" i="6"/>
  <c r="G3186" i="6"/>
  <c r="G3197" i="6"/>
  <c r="G3397" i="6"/>
  <c r="G3586" i="6"/>
  <c r="G3774" i="6"/>
  <c r="G3786" i="6"/>
  <c r="G4174" i="6"/>
  <c r="G4186" i="6"/>
  <c r="G4297" i="6"/>
  <c r="G4347" i="6"/>
  <c r="G4474" i="6"/>
  <c r="G4486" i="6"/>
  <c r="G4324" i="6"/>
  <c r="G4274" i="6"/>
  <c r="G4074" i="6"/>
  <c r="G3974" i="6"/>
  <c r="G3824" i="6"/>
  <c r="G3849" i="6" s="1"/>
  <c r="G3024" i="6"/>
  <c r="G3136" i="6"/>
  <c r="G3436" i="6"/>
  <c r="G3486" i="6"/>
  <c r="G3374" i="6"/>
  <c r="G3036" i="6"/>
  <c r="G3047" i="6"/>
  <c r="G3086" i="6"/>
  <c r="G3097" i="6"/>
  <c r="G3247" i="6"/>
  <c r="G2924" i="6"/>
  <c r="G2936" i="6"/>
  <c r="G3147" i="6"/>
  <c r="G2986" i="6"/>
  <c r="G3236" i="6"/>
  <c r="G3124" i="6"/>
  <c r="B78" i="2"/>
  <c r="B78" i="9" s="1"/>
  <c r="B77" i="2"/>
  <c r="B77" i="9" s="1"/>
  <c r="B113" i="2"/>
  <c r="G3899" i="6" l="1"/>
  <c r="G4049" i="6"/>
  <c r="G3349" i="6"/>
  <c r="G4399" i="6"/>
  <c r="G3799" i="6"/>
  <c r="G4499" i="6"/>
  <c r="G3199" i="6"/>
  <c r="G3449" i="6"/>
  <c r="G2949" i="6"/>
  <c r="G3399" i="6"/>
  <c r="G3999" i="6"/>
  <c r="G3699" i="6"/>
  <c r="G3599" i="6"/>
  <c r="B113" i="9"/>
  <c r="C3757" i="6"/>
  <c r="B3799" i="6" s="1"/>
  <c r="G3499" i="6"/>
  <c r="G4099" i="6"/>
  <c r="G3749" i="6"/>
  <c r="G3299" i="6"/>
  <c r="G3949" i="6"/>
  <c r="G3649" i="6"/>
  <c r="G4449" i="6"/>
  <c r="G2899" i="6"/>
  <c r="G4299" i="6"/>
  <c r="G4199" i="6"/>
  <c r="G3249" i="6"/>
  <c r="G4349" i="6"/>
  <c r="G3149" i="6"/>
  <c r="G3049" i="6"/>
  <c r="G3099" i="6"/>
  <c r="G2999" i="6"/>
  <c r="B114" i="2"/>
  <c r="B106" i="2"/>
  <c r="B107" i="2"/>
  <c r="B107" i="9" s="1"/>
  <c r="B108" i="2"/>
  <c r="B109" i="2"/>
  <c r="B110" i="2"/>
  <c r="B111" i="2"/>
  <c r="B112" i="2"/>
  <c r="B115" i="2"/>
  <c r="B116" i="2"/>
  <c r="B117" i="2"/>
  <c r="B118" i="2"/>
  <c r="B119" i="2"/>
  <c r="B120" i="2"/>
  <c r="B122" i="2"/>
  <c r="B123" i="2"/>
  <c r="B124" i="2"/>
  <c r="B125" i="2"/>
  <c r="B126" i="2"/>
  <c r="B127" i="2"/>
  <c r="B128" i="2"/>
  <c r="B129" i="2"/>
  <c r="B130" i="2"/>
  <c r="B89" i="2"/>
  <c r="B89" i="9" s="1"/>
  <c r="B90" i="2"/>
  <c r="B91" i="2"/>
  <c r="B92" i="2"/>
  <c r="B93" i="2"/>
  <c r="B94" i="2"/>
  <c r="B95" i="2"/>
  <c r="B96" i="2"/>
  <c r="B97" i="2"/>
  <c r="B98" i="2"/>
  <c r="B99" i="2"/>
  <c r="B100" i="2"/>
  <c r="B101" i="2"/>
  <c r="B102" i="2"/>
  <c r="B103" i="2"/>
  <c r="B104" i="2"/>
  <c r="B105" i="2"/>
  <c r="B92" i="9" l="1"/>
  <c r="C2957" i="6"/>
  <c r="B2999" i="6" s="1"/>
  <c r="B101" i="9"/>
  <c r="C3257" i="6"/>
  <c r="B3299" i="6" s="1"/>
  <c r="B93" i="9"/>
  <c r="B127" i="9"/>
  <c r="C4307" i="6"/>
  <c r="B4349" i="6" s="1"/>
  <c r="B118" i="9"/>
  <c r="C3957" i="6"/>
  <c r="B3999" i="6" s="1"/>
  <c r="B108" i="9"/>
  <c r="C3557" i="6"/>
  <c r="B3599" i="6" s="1"/>
  <c r="B91" i="9"/>
  <c r="C2907" i="6"/>
  <c r="B2949" i="6" s="1"/>
  <c r="B125" i="9"/>
  <c r="C4306" i="6"/>
  <c r="C4256" i="6"/>
  <c r="B116" i="9"/>
  <c r="C3907" i="6"/>
  <c r="B3949" i="6" s="1"/>
  <c r="C3906" i="6"/>
  <c r="B106" i="9"/>
  <c r="C3457" i="6"/>
  <c r="B3499" i="6" s="1"/>
  <c r="B126" i="9"/>
  <c r="C4257" i="6"/>
  <c r="B4299" i="6" s="1"/>
  <c r="B99" i="9"/>
  <c r="C3207" i="6"/>
  <c r="B3249" i="6" s="1"/>
  <c r="B98" i="9"/>
  <c r="C3157" i="6"/>
  <c r="B3199" i="6" s="1"/>
  <c r="B90" i="9"/>
  <c r="C2857" i="6"/>
  <c r="B2899" i="6" s="1"/>
  <c r="B124" i="9"/>
  <c r="C4207" i="6"/>
  <c r="B4249" i="6" s="1"/>
  <c r="B115" i="9"/>
  <c r="C3857" i="6"/>
  <c r="B3899" i="6" s="1"/>
  <c r="C3856" i="6"/>
  <c r="B117" i="9"/>
  <c r="C3956" i="6"/>
  <c r="C4006" i="6"/>
  <c r="C4056" i="6"/>
  <c r="B97" i="9"/>
  <c r="C3107" i="6"/>
  <c r="B3149" i="6" s="1"/>
  <c r="B123" i="9"/>
  <c r="C4157" i="6"/>
  <c r="B4199" i="6" s="1"/>
  <c r="B112" i="9"/>
  <c r="C3707" i="6"/>
  <c r="B3749" i="6" s="1"/>
  <c r="B114" i="9"/>
  <c r="C3806" i="6"/>
  <c r="C3807" i="6"/>
  <c r="B3849" i="6" s="1"/>
  <c r="B105" i="9"/>
  <c r="C3407" i="6"/>
  <c r="B3449" i="6" s="1"/>
  <c r="B104" i="9"/>
  <c r="C3357" i="6"/>
  <c r="B3399" i="6" s="1"/>
  <c r="B96" i="9"/>
  <c r="C3057" i="6"/>
  <c r="B3099" i="6" s="1"/>
  <c r="B130" i="9"/>
  <c r="C4407" i="6"/>
  <c r="B4449" i="6" s="1"/>
  <c r="B122" i="9"/>
  <c r="C4156" i="6"/>
  <c r="C4206" i="6"/>
  <c r="B111" i="9"/>
  <c r="C3657" i="6"/>
  <c r="B3699" i="6" s="1"/>
  <c r="B100" i="9"/>
  <c r="C3256" i="6"/>
  <c r="C3306" i="6"/>
  <c r="B103" i="9"/>
  <c r="C3356" i="6"/>
  <c r="C3406" i="6"/>
  <c r="C3456" i="6"/>
  <c r="C3556" i="6"/>
  <c r="B95" i="9"/>
  <c r="C3007" i="6"/>
  <c r="B3049" i="6" s="1"/>
  <c r="B129" i="9"/>
  <c r="C4357" i="6"/>
  <c r="B4399" i="6" s="1"/>
  <c r="B120" i="9"/>
  <c r="C4057" i="6"/>
  <c r="B4099" i="6" s="1"/>
  <c r="B110" i="9"/>
  <c r="C3607" i="6"/>
  <c r="B3649" i="6" s="1"/>
  <c r="B102" i="9"/>
  <c r="C3307" i="6"/>
  <c r="B3349" i="6" s="1"/>
  <c r="B94" i="9"/>
  <c r="C3006" i="6"/>
  <c r="C3056" i="6"/>
  <c r="C3106" i="6"/>
  <c r="C3156" i="6"/>
  <c r="C3206" i="6"/>
  <c r="B128" i="9"/>
  <c r="C4406" i="6"/>
  <c r="C4356" i="6"/>
  <c r="B119" i="9"/>
  <c r="C4007" i="6"/>
  <c r="B4049" i="6" s="1"/>
  <c r="B109" i="9"/>
  <c r="C3606" i="6"/>
  <c r="C3706" i="6"/>
  <c r="C3656" i="6"/>
  <c r="C3756" i="6"/>
  <c r="C9" i="9"/>
  <c r="C32" i="8" l="1"/>
  <c r="C11" i="8"/>
  <c r="C48" i="8" s="1"/>
  <c r="E46" i="8" l="1"/>
  <c r="E38" i="8"/>
  <c r="E28" i="8"/>
  <c r="E20" i="8"/>
  <c r="E12" i="8"/>
  <c r="E44" i="8"/>
  <c r="E36" i="8"/>
  <c r="E26" i="8"/>
  <c r="E18" i="8"/>
  <c r="E34" i="8"/>
  <c r="E16" i="8"/>
  <c r="E41" i="8"/>
  <c r="E33" i="8"/>
  <c r="E45" i="8"/>
  <c r="E37" i="8"/>
  <c r="E27" i="8"/>
  <c r="E19" i="8"/>
  <c r="E42" i="8"/>
  <c r="E24" i="8"/>
  <c r="E43" i="8"/>
  <c r="E35" i="8"/>
  <c r="E25" i="8"/>
  <c r="E17" i="8"/>
  <c r="E15" i="8"/>
  <c r="E40" i="8"/>
  <c r="E30" i="8"/>
  <c r="E22" i="8"/>
  <c r="E14" i="8"/>
  <c r="E39" i="8"/>
  <c r="E29" i="8"/>
  <c r="E21" i="8"/>
  <c r="E13" i="8"/>
  <c r="E23" i="8"/>
  <c r="B3539" i="6"/>
  <c r="B3540" i="6"/>
  <c r="B3541" i="6"/>
  <c r="B3542" i="6"/>
  <c r="B3543" i="6"/>
  <c r="B3544" i="6"/>
  <c r="B3545" i="6"/>
  <c r="B3546" i="6"/>
  <c r="B3527" i="6"/>
  <c r="B3528" i="6"/>
  <c r="B3529" i="6"/>
  <c r="B3530" i="6"/>
  <c r="B3531" i="6"/>
  <c r="B3532" i="6"/>
  <c r="B3533" i="6"/>
  <c r="B3534" i="6"/>
  <c r="B3535" i="6"/>
  <c r="B3513" i="6"/>
  <c r="B3514" i="6"/>
  <c r="B3515" i="6"/>
  <c r="B3516" i="6"/>
  <c r="B3517" i="6"/>
  <c r="B3518" i="6"/>
  <c r="B3519" i="6"/>
  <c r="B3520" i="6"/>
  <c r="B3521" i="6"/>
  <c r="B3522" i="6"/>
  <c r="B3523" i="6"/>
  <c r="B2839" i="6"/>
  <c r="B2840" i="6"/>
  <c r="B2841" i="6"/>
  <c r="B2842" i="6"/>
  <c r="B2843" i="6"/>
  <c r="B2844" i="6"/>
  <c r="B2845" i="6"/>
  <c r="B2846" i="6"/>
  <c r="B2827" i="6"/>
  <c r="B2828" i="6"/>
  <c r="B2829" i="6"/>
  <c r="B2830" i="6"/>
  <c r="B2831" i="6"/>
  <c r="B2832" i="6"/>
  <c r="B2833" i="6"/>
  <c r="B2834" i="6"/>
  <c r="B2835" i="6"/>
  <c r="B2813" i="6"/>
  <c r="B2814" i="6"/>
  <c r="B2815" i="6"/>
  <c r="B2816" i="6"/>
  <c r="B2817" i="6"/>
  <c r="B2818" i="6"/>
  <c r="B2819" i="6"/>
  <c r="B2820" i="6"/>
  <c r="B2821" i="6"/>
  <c r="B2822" i="6"/>
  <c r="B2823" i="6"/>
  <c r="B2789" i="6"/>
  <c r="B2790" i="6"/>
  <c r="B2791" i="6"/>
  <c r="B2792" i="6"/>
  <c r="B2793" i="6"/>
  <c r="B2794" i="6"/>
  <c r="B2795" i="6"/>
  <c r="B2796" i="6"/>
  <c r="B2777" i="6"/>
  <c r="B2778" i="6"/>
  <c r="B2779" i="6"/>
  <c r="B2780" i="6"/>
  <c r="B2781" i="6"/>
  <c r="B2782" i="6"/>
  <c r="B2783" i="6"/>
  <c r="B2784" i="6"/>
  <c r="B2785" i="6"/>
  <c r="B2763" i="6"/>
  <c r="B2764" i="6"/>
  <c r="B2765" i="6"/>
  <c r="B2766" i="6"/>
  <c r="B2767" i="6"/>
  <c r="B2768" i="6"/>
  <c r="B2769" i="6"/>
  <c r="B2770" i="6"/>
  <c r="B2771" i="6"/>
  <c r="B2772" i="6"/>
  <c r="B2773" i="6"/>
  <c r="B2739" i="6"/>
  <c r="B2740" i="6"/>
  <c r="B2741" i="6"/>
  <c r="B2742" i="6"/>
  <c r="B2743" i="6"/>
  <c r="B2744" i="6"/>
  <c r="B2745" i="6"/>
  <c r="B2746" i="6"/>
  <c r="B2727" i="6"/>
  <c r="B2728" i="6"/>
  <c r="B2729" i="6"/>
  <c r="B2730" i="6"/>
  <c r="B2731" i="6"/>
  <c r="B2732" i="6"/>
  <c r="B2733" i="6"/>
  <c r="B2734" i="6"/>
  <c r="B2735" i="6"/>
  <c r="B2713" i="6"/>
  <c r="B2714" i="6"/>
  <c r="B2715" i="6"/>
  <c r="B2716" i="6"/>
  <c r="B2717" i="6"/>
  <c r="B2718" i="6"/>
  <c r="B2719" i="6"/>
  <c r="B2720" i="6"/>
  <c r="B2721" i="6"/>
  <c r="B2722" i="6"/>
  <c r="B2723" i="6"/>
  <c r="B2689" i="6"/>
  <c r="B2690" i="6"/>
  <c r="B2691" i="6"/>
  <c r="B2692" i="6"/>
  <c r="B2693" i="6"/>
  <c r="B2694" i="6"/>
  <c r="B2695" i="6"/>
  <c r="B2696" i="6"/>
  <c r="B2677" i="6"/>
  <c r="B2678" i="6"/>
  <c r="B2679" i="6"/>
  <c r="B2680" i="6"/>
  <c r="B2681" i="6"/>
  <c r="B2682" i="6"/>
  <c r="B2683" i="6"/>
  <c r="B2684" i="6"/>
  <c r="B2685" i="6"/>
  <c r="B2663" i="6"/>
  <c r="B2664" i="6"/>
  <c r="B2665" i="6"/>
  <c r="B2666" i="6"/>
  <c r="B2667" i="6"/>
  <c r="B2668" i="6"/>
  <c r="B2669" i="6"/>
  <c r="B2670" i="6"/>
  <c r="B2671" i="6"/>
  <c r="B2672" i="6"/>
  <c r="B2673" i="6"/>
  <c r="B2639" i="6"/>
  <c r="B2640" i="6"/>
  <c r="B2641" i="6"/>
  <c r="B2642" i="6"/>
  <c r="B2643" i="6"/>
  <c r="B2644" i="6"/>
  <c r="B2645" i="6"/>
  <c r="B2646" i="6"/>
  <c r="B2627" i="6"/>
  <c r="B2628" i="6"/>
  <c r="B2629" i="6"/>
  <c r="B2630" i="6"/>
  <c r="B2631" i="6"/>
  <c r="B2632" i="6"/>
  <c r="B2633" i="6"/>
  <c r="B2634" i="6"/>
  <c r="B2635" i="6"/>
  <c r="B2613" i="6"/>
  <c r="B2614" i="6"/>
  <c r="B2615" i="6"/>
  <c r="B2616" i="6"/>
  <c r="B2617" i="6"/>
  <c r="B2618" i="6"/>
  <c r="B2619" i="6"/>
  <c r="B2620" i="6"/>
  <c r="B2621" i="6"/>
  <c r="B2622" i="6"/>
  <c r="B2623" i="6"/>
  <c r="B2589" i="6"/>
  <c r="B2590" i="6"/>
  <c r="B2591" i="6"/>
  <c r="B2592" i="6"/>
  <c r="B2593" i="6"/>
  <c r="B2594" i="6"/>
  <c r="B2595" i="6"/>
  <c r="B2596" i="6"/>
  <c r="B2577" i="6"/>
  <c r="B2578" i="6"/>
  <c r="B2579" i="6"/>
  <c r="B2580" i="6"/>
  <c r="B2581" i="6"/>
  <c r="B2582" i="6"/>
  <c r="B2583" i="6"/>
  <c r="B2584" i="6"/>
  <c r="B2585" i="6"/>
  <c r="B2563" i="6"/>
  <c r="B2564" i="6"/>
  <c r="B2565" i="6"/>
  <c r="B2566" i="6"/>
  <c r="B2567" i="6"/>
  <c r="B2568" i="6"/>
  <c r="B2569" i="6"/>
  <c r="B2570" i="6"/>
  <c r="B2571" i="6"/>
  <c r="B2572" i="6"/>
  <c r="B2573" i="6"/>
  <c r="B2539" i="6"/>
  <c r="B2540" i="6"/>
  <c r="B2541" i="6"/>
  <c r="B2542" i="6"/>
  <c r="B2543" i="6"/>
  <c r="B2544" i="6"/>
  <c r="B2545" i="6"/>
  <c r="B2546" i="6"/>
  <c r="B2527" i="6"/>
  <c r="B2528" i="6"/>
  <c r="B2529" i="6"/>
  <c r="B2530" i="6"/>
  <c r="B2531" i="6"/>
  <c r="B2532" i="6"/>
  <c r="B2533" i="6"/>
  <c r="B2534" i="6"/>
  <c r="B2535" i="6"/>
  <c r="B2513" i="6"/>
  <c r="B2514" i="6"/>
  <c r="B2515" i="6"/>
  <c r="B2516" i="6"/>
  <c r="B2517" i="6"/>
  <c r="B2518" i="6"/>
  <c r="B2519" i="6"/>
  <c r="B2520" i="6"/>
  <c r="B2521" i="6"/>
  <c r="B2522" i="6"/>
  <c r="B2523" i="6"/>
  <c r="B2489" i="6"/>
  <c r="B2490" i="6"/>
  <c r="B2491" i="6"/>
  <c r="B2492" i="6"/>
  <c r="B2493" i="6"/>
  <c r="B2494" i="6"/>
  <c r="B2495" i="6"/>
  <c r="B2496" i="6"/>
  <c r="B2477" i="6"/>
  <c r="B2478" i="6"/>
  <c r="B2479" i="6"/>
  <c r="B2480" i="6"/>
  <c r="B2481" i="6"/>
  <c r="B2482" i="6"/>
  <c r="B2483" i="6"/>
  <c r="B2484" i="6"/>
  <c r="B2485" i="6"/>
  <c r="B2463" i="6"/>
  <c r="B2464" i="6"/>
  <c r="B2465" i="6"/>
  <c r="B2466" i="6"/>
  <c r="B2467" i="6"/>
  <c r="B2468" i="6"/>
  <c r="B2469" i="6"/>
  <c r="B2470" i="6"/>
  <c r="B2471" i="6"/>
  <c r="B2472" i="6"/>
  <c r="B2473" i="6"/>
  <c r="B2439" i="6"/>
  <c r="B2440" i="6"/>
  <c r="B2441" i="6"/>
  <c r="B2442" i="6"/>
  <c r="B2443" i="6"/>
  <c r="B2444" i="6"/>
  <c r="B2445" i="6"/>
  <c r="B2446" i="6"/>
  <c r="B2427" i="6"/>
  <c r="B2428" i="6"/>
  <c r="B2429" i="6"/>
  <c r="B2430" i="6"/>
  <c r="B2431" i="6"/>
  <c r="B2432" i="6"/>
  <c r="B2433" i="6"/>
  <c r="B2434" i="6"/>
  <c r="B2435" i="6"/>
  <c r="B2413" i="6"/>
  <c r="B2414" i="6"/>
  <c r="B2415" i="6"/>
  <c r="B2416" i="6"/>
  <c r="B2417" i="6"/>
  <c r="B2418" i="6"/>
  <c r="B2419" i="6"/>
  <c r="B2420" i="6"/>
  <c r="B2421" i="6"/>
  <c r="B2422" i="6"/>
  <c r="B2423" i="6"/>
  <c r="B2389" i="6"/>
  <c r="B2390" i="6"/>
  <c r="B2391" i="6"/>
  <c r="B2392" i="6"/>
  <c r="B2393" i="6"/>
  <c r="B2394" i="6"/>
  <c r="B2395" i="6"/>
  <c r="B2396" i="6"/>
  <c r="B2377" i="6"/>
  <c r="B2378" i="6"/>
  <c r="B2379" i="6"/>
  <c r="B2380" i="6"/>
  <c r="B2381" i="6"/>
  <c r="B2382" i="6"/>
  <c r="B2383" i="6"/>
  <c r="B2384" i="6"/>
  <c r="B2385" i="6"/>
  <c r="B2363" i="6"/>
  <c r="B2364" i="6"/>
  <c r="B2365" i="6"/>
  <c r="B2366" i="6"/>
  <c r="B2367" i="6"/>
  <c r="B2368" i="6"/>
  <c r="B2369" i="6"/>
  <c r="B2370" i="6"/>
  <c r="B2371" i="6"/>
  <c r="B2372" i="6"/>
  <c r="B2373" i="6"/>
  <c r="B2339" i="6"/>
  <c r="B2340" i="6"/>
  <c r="B2341" i="6"/>
  <c r="B2342" i="6"/>
  <c r="B2343" i="6"/>
  <c r="B2344" i="6"/>
  <c r="B2345" i="6"/>
  <c r="B2346" i="6"/>
  <c r="B2327" i="6"/>
  <c r="B2328" i="6"/>
  <c r="B2329" i="6"/>
  <c r="B2330" i="6"/>
  <c r="B2331" i="6"/>
  <c r="B2332" i="6"/>
  <c r="B2333" i="6"/>
  <c r="B2334" i="6"/>
  <c r="B2335" i="6"/>
  <c r="B2313" i="6"/>
  <c r="B2314" i="6"/>
  <c r="B2315" i="6"/>
  <c r="B2316" i="6"/>
  <c r="B2317" i="6"/>
  <c r="B2318" i="6"/>
  <c r="B2319" i="6"/>
  <c r="B2320" i="6"/>
  <c r="B2321" i="6"/>
  <c r="B2322" i="6"/>
  <c r="B2323" i="6"/>
  <c r="B2289" i="6"/>
  <c r="B2290" i="6"/>
  <c r="B2291" i="6"/>
  <c r="B2292" i="6"/>
  <c r="B2293" i="6"/>
  <c r="B2294" i="6"/>
  <c r="B2295" i="6"/>
  <c r="B2296" i="6"/>
  <c r="B2277" i="6"/>
  <c r="B2278" i="6"/>
  <c r="B2279" i="6"/>
  <c r="B2280" i="6"/>
  <c r="B2281" i="6"/>
  <c r="B2282" i="6"/>
  <c r="B2283" i="6"/>
  <c r="B2284" i="6"/>
  <c r="B2285" i="6"/>
  <c r="B2263" i="6"/>
  <c r="B2264" i="6"/>
  <c r="B2265" i="6"/>
  <c r="B2266" i="6"/>
  <c r="B2267" i="6"/>
  <c r="B2268" i="6"/>
  <c r="B2269" i="6"/>
  <c r="B2270" i="6"/>
  <c r="B2271" i="6"/>
  <c r="B2272" i="6"/>
  <c r="B2273" i="6"/>
  <c r="B2239" i="6"/>
  <c r="B2240" i="6"/>
  <c r="B2241" i="6"/>
  <c r="B2242" i="6"/>
  <c r="B2243" i="6"/>
  <c r="B2244" i="6"/>
  <c r="B2245" i="6"/>
  <c r="B2246" i="6"/>
  <c r="B2227" i="6"/>
  <c r="B2228" i="6"/>
  <c r="B2229" i="6"/>
  <c r="B2230" i="6"/>
  <c r="B2231" i="6"/>
  <c r="B2232" i="6"/>
  <c r="B2233" i="6"/>
  <c r="B2234" i="6"/>
  <c r="B2235" i="6"/>
  <c r="B2213" i="6"/>
  <c r="B2214" i="6"/>
  <c r="B2215" i="6"/>
  <c r="B2216" i="6"/>
  <c r="B2217" i="6"/>
  <c r="B2218" i="6"/>
  <c r="B2219" i="6"/>
  <c r="B2220" i="6"/>
  <c r="B2221" i="6"/>
  <c r="B2222" i="6"/>
  <c r="B2223" i="6"/>
  <c r="B2189" i="6"/>
  <c r="B2190" i="6"/>
  <c r="B2191" i="6"/>
  <c r="B2192" i="6"/>
  <c r="B2193" i="6"/>
  <c r="B2194" i="6"/>
  <c r="B2195" i="6"/>
  <c r="B2196" i="6"/>
  <c r="B2177" i="6"/>
  <c r="B2178" i="6"/>
  <c r="B2179" i="6"/>
  <c r="B2180" i="6"/>
  <c r="B2181" i="6"/>
  <c r="B2182" i="6"/>
  <c r="B2183" i="6"/>
  <c r="B2184" i="6"/>
  <c r="B2185" i="6"/>
  <c r="B2163" i="6"/>
  <c r="B2164" i="6"/>
  <c r="B2165" i="6"/>
  <c r="B2166" i="6"/>
  <c r="B2167" i="6"/>
  <c r="B2168" i="6"/>
  <c r="B2169" i="6"/>
  <c r="B2170" i="6"/>
  <c r="B2171" i="6"/>
  <c r="B2172" i="6"/>
  <c r="B2173" i="6"/>
  <c r="B2139" i="6"/>
  <c r="B2140" i="6"/>
  <c r="B2141" i="6"/>
  <c r="B2142" i="6"/>
  <c r="B2143" i="6"/>
  <c r="B2144" i="6"/>
  <c r="B2145" i="6"/>
  <c r="B2146" i="6"/>
  <c r="B2127" i="6"/>
  <c r="B2128" i="6"/>
  <c r="B2129" i="6"/>
  <c r="B2130" i="6"/>
  <c r="B2131" i="6"/>
  <c r="B2132" i="6"/>
  <c r="B2133" i="6"/>
  <c r="B2134" i="6"/>
  <c r="B2135" i="6"/>
  <c r="B2113" i="6"/>
  <c r="B2114" i="6"/>
  <c r="B2115" i="6"/>
  <c r="B2116" i="6"/>
  <c r="B2117" i="6"/>
  <c r="B2118" i="6"/>
  <c r="B2119" i="6"/>
  <c r="B2120" i="6"/>
  <c r="B2121" i="6"/>
  <c r="B2122" i="6"/>
  <c r="B2123" i="6"/>
  <c r="B2089" i="6"/>
  <c r="B2090" i="6"/>
  <c r="B2091" i="6"/>
  <c r="B2092" i="6"/>
  <c r="B2093" i="6"/>
  <c r="B2094" i="6"/>
  <c r="B2095" i="6"/>
  <c r="B2096" i="6"/>
  <c r="B2077" i="6"/>
  <c r="B2078" i="6"/>
  <c r="B2079" i="6"/>
  <c r="B2080" i="6"/>
  <c r="B2081" i="6"/>
  <c r="B2082" i="6"/>
  <c r="B2083" i="6"/>
  <c r="B2084" i="6"/>
  <c r="B2085" i="6"/>
  <c r="B2063" i="6"/>
  <c r="B2064" i="6"/>
  <c r="B2065" i="6"/>
  <c r="B2066" i="6"/>
  <c r="B2067" i="6"/>
  <c r="B2068" i="6"/>
  <c r="B2069" i="6"/>
  <c r="B2070" i="6"/>
  <c r="B2071" i="6"/>
  <c r="B2072" i="6"/>
  <c r="B2073" i="6"/>
  <c r="B2039" i="6"/>
  <c r="B2040" i="6"/>
  <c r="B2041" i="6"/>
  <c r="B2042" i="6"/>
  <c r="B2043" i="6"/>
  <c r="B2044" i="6"/>
  <c r="B2045" i="6"/>
  <c r="B2046" i="6"/>
  <c r="B2027" i="6"/>
  <c r="B2028" i="6"/>
  <c r="B2029" i="6"/>
  <c r="B2030" i="6"/>
  <c r="B2031" i="6"/>
  <c r="B2032" i="6"/>
  <c r="B2033" i="6"/>
  <c r="B2034" i="6"/>
  <c r="B2035" i="6"/>
  <c r="B2013" i="6"/>
  <c r="B2014" i="6"/>
  <c r="B2015" i="6"/>
  <c r="B2016" i="6"/>
  <c r="B2017" i="6"/>
  <c r="B2018" i="6"/>
  <c r="B2019" i="6"/>
  <c r="B2020" i="6"/>
  <c r="B2021" i="6"/>
  <c r="B2022" i="6"/>
  <c r="B2023" i="6"/>
  <c r="B1989" i="6"/>
  <c r="B1990" i="6"/>
  <c r="B1991" i="6"/>
  <c r="B1992" i="6"/>
  <c r="B1993" i="6"/>
  <c r="B1994" i="6"/>
  <c r="B1995" i="6"/>
  <c r="B1996" i="6"/>
  <c r="B1977" i="6"/>
  <c r="B1978" i="6"/>
  <c r="B1979" i="6"/>
  <c r="B1980" i="6"/>
  <c r="B1981" i="6"/>
  <c r="B1982" i="6"/>
  <c r="B1983" i="6"/>
  <c r="B1984" i="6"/>
  <c r="B1985" i="6"/>
  <c r="B1963" i="6"/>
  <c r="B1964" i="6"/>
  <c r="B1965" i="6"/>
  <c r="B1966" i="6"/>
  <c r="B1967" i="6"/>
  <c r="B1968" i="6"/>
  <c r="B1969" i="6"/>
  <c r="B1970" i="6"/>
  <c r="B1971" i="6"/>
  <c r="B1972" i="6"/>
  <c r="B1973" i="6"/>
  <c r="B1939" i="6"/>
  <c r="B1940" i="6"/>
  <c r="B1941" i="6"/>
  <c r="B1942" i="6"/>
  <c r="B1943" i="6"/>
  <c r="B1944" i="6"/>
  <c r="B1945" i="6"/>
  <c r="B1946" i="6"/>
  <c r="B1927" i="6"/>
  <c r="B1928" i="6"/>
  <c r="B1929" i="6"/>
  <c r="B1930" i="6"/>
  <c r="B1931" i="6"/>
  <c r="B1932" i="6"/>
  <c r="B1933" i="6"/>
  <c r="B1934" i="6"/>
  <c r="B1935" i="6"/>
  <c r="B1913" i="6"/>
  <c r="B1914" i="6"/>
  <c r="B1915" i="6"/>
  <c r="B1916" i="6"/>
  <c r="B1917" i="6"/>
  <c r="B1918" i="6"/>
  <c r="B1919" i="6"/>
  <c r="B1920" i="6"/>
  <c r="B1921" i="6"/>
  <c r="B1922" i="6"/>
  <c r="B1923" i="6"/>
  <c r="B1889" i="6"/>
  <c r="B1890" i="6"/>
  <c r="B1891" i="6"/>
  <c r="B1892" i="6"/>
  <c r="B1893" i="6"/>
  <c r="B1894" i="6"/>
  <c r="B1895" i="6"/>
  <c r="B1896" i="6"/>
  <c r="B1877" i="6"/>
  <c r="B1878" i="6"/>
  <c r="B1879" i="6"/>
  <c r="B1880" i="6"/>
  <c r="B1881" i="6"/>
  <c r="B1882" i="6"/>
  <c r="B1883" i="6"/>
  <c r="B1884" i="6"/>
  <c r="B1885" i="6"/>
  <c r="B1863" i="6"/>
  <c r="B1864" i="6"/>
  <c r="B1865" i="6"/>
  <c r="B1866" i="6"/>
  <c r="B1867" i="6"/>
  <c r="B1868" i="6"/>
  <c r="B1869" i="6"/>
  <c r="B1870" i="6"/>
  <c r="B1871" i="6"/>
  <c r="B1872" i="6"/>
  <c r="B1873" i="6"/>
  <c r="B1839" i="6"/>
  <c r="B1840" i="6"/>
  <c r="B1841" i="6"/>
  <c r="B1842" i="6"/>
  <c r="B1843" i="6"/>
  <c r="B1844" i="6"/>
  <c r="B1845" i="6"/>
  <c r="B1846" i="6"/>
  <c r="B1827" i="6"/>
  <c r="B1828" i="6"/>
  <c r="B1829" i="6"/>
  <c r="B1830" i="6"/>
  <c r="B1831" i="6"/>
  <c r="B1832" i="6"/>
  <c r="B1833" i="6"/>
  <c r="B1834" i="6"/>
  <c r="B1835" i="6"/>
  <c r="B1813" i="6"/>
  <c r="B1814" i="6"/>
  <c r="B1815" i="6"/>
  <c r="B1816" i="6"/>
  <c r="B1817" i="6"/>
  <c r="B1818" i="6"/>
  <c r="B1819" i="6"/>
  <c r="B1820" i="6"/>
  <c r="B1821" i="6"/>
  <c r="B1822" i="6"/>
  <c r="B1823" i="6"/>
  <c r="B1789" i="6"/>
  <c r="B1790" i="6"/>
  <c r="B1791" i="6"/>
  <c r="B1792" i="6"/>
  <c r="B1793" i="6"/>
  <c r="B1794" i="6"/>
  <c r="B1795" i="6"/>
  <c r="B1796" i="6"/>
  <c r="B1777" i="6"/>
  <c r="B1778" i="6"/>
  <c r="B1779" i="6"/>
  <c r="B1780" i="6"/>
  <c r="B1781" i="6"/>
  <c r="B1782" i="6"/>
  <c r="B1783" i="6"/>
  <c r="B1784" i="6"/>
  <c r="B1785" i="6"/>
  <c r="B1763" i="6"/>
  <c r="B1764" i="6"/>
  <c r="B1765" i="6"/>
  <c r="B1766" i="6"/>
  <c r="B1767" i="6"/>
  <c r="B1768" i="6"/>
  <c r="B1769" i="6"/>
  <c r="B1770" i="6"/>
  <c r="B1771" i="6"/>
  <c r="B1772" i="6"/>
  <c r="B1773" i="6"/>
  <c r="B1739" i="6"/>
  <c r="B1740" i="6"/>
  <c r="B1741" i="6"/>
  <c r="B1742" i="6"/>
  <c r="B1743" i="6"/>
  <c r="B1744" i="6"/>
  <c r="B1745" i="6"/>
  <c r="B1746" i="6"/>
  <c r="B1727" i="6"/>
  <c r="B1728" i="6"/>
  <c r="B1729" i="6"/>
  <c r="B1730" i="6"/>
  <c r="B1731" i="6"/>
  <c r="B1732" i="6"/>
  <c r="B1733" i="6"/>
  <c r="B1734" i="6"/>
  <c r="B1735" i="6"/>
  <c r="B1713" i="6"/>
  <c r="B1714" i="6"/>
  <c r="B1715" i="6"/>
  <c r="B1716" i="6"/>
  <c r="B1717" i="6"/>
  <c r="B1718" i="6"/>
  <c r="B1719" i="6"/>
  <c r="B1720" i="6"/>
  <c r="B1721" i="6"/>
  <c r="B1722" i="6"/>
  <c r="B1723" i="6"/>
  <c r="B1689" i="6"/>
  <c r="B1690" i="6"/>
  <c r="B1691" i="6"/>
  <c r="B1692" i="6"/>
  <c r="B1693" i="6"/>
  <c r="B1694" i="6"/>
  <c r="B1695" i="6"/>
  <c r="B1696" i="6"/>
  <c r="B1677" i="6"/>
  <c r="B1678" i="6"/>
  <c r="B1679" i="6"/>
  <c r="B1680" i="6"/>
  <c r="B1681" i="6"/>
  <c r="B1682" i="6"/>
  <c r="B1683" i="6"/>
  <c r="B1684" i="6"/>
  <c r="B1685" i="6"/>
  <c r="B1663" i="6"/>
  <c r="B1664" i="6"/>
  <c r="B1665" i="6"/>
  <c r="B1666" i="6"/>
  <c r="B1667" i="6"/>
  <c r="B1668" i="6"/>
  <c r="B1669" i="6"/>
  <c r="B1670" i="6"/>
  <c r="B1671" i="6"/>
  <c r="B1672" i="6"/>
  <c r="B1673" i="6"/>
  <c r="B1639" i="6"/>
  <c r="B1640" i="6"/>
  <c r="B1641" i="6"/>
  <c r="B1642" i="6"/>
  <c r="B1643" i="6"/>
  <c r="B1644" i="6"/>
  <c r="B1645" i="6"/>
  <c r="B1646" i="6"/>
  <c r="B1627" i="6"/>
  <c r="B1628" i="6"/>
  <c r="B1629" i="6"/>
  <c r="B1630" i="6"/>
  <c r="B1631" i="6"/>
  <c r="B1632" i="6"/>
  <c r="B1633" i="6"/>
  <c r="B1634" i="6"/>
  <c r="B1635" i="6"/>
  <c r="B1613" i="6"/>
  <c r="B1614" i="6"/>
  <c r="B1615" i="6"/>
  <c r="B1616" i="6"/>
  <c r="B1617" i="6"/>
  <c r="B1618" i="6"/>
  <c r="B1619" i="6"/>
  <c r="B1620" i="6"/>
  <c r="B1621" i="6"/>
  <c r="B1622" i="6"/>
  <c r="B1623" i="6"/>
  <c r="B1589" i="6"/>
  <c r="B1590" i="6"/>
  <c r="B1591" i="6"/>
  <c r="B1592" i="6"/>
  <c r="B1593" i="6"/>
  <c r="B1594" i="6"/>
  <c r="B1595" i="6"/>
  <c r="B1596" i="6"/>
  <c r="B1577" i="6"/>
  <c r="B1578" i="6"/>
  <c r="B1579" i="6"/>
  <c r="B1580" i="6"/>
  <c r="B1581" i="6"/>
  <c r="B1582" i="6"/>
  <c r="B1583" i="6"/>
  <c r="B1584" i="6"/>
  <c r="B1585" i="6"/>
  <c r="B1563" i="6"/>
  <c r="B1564" i="6"/>
  <c r="B1565" i="6"/>
  <c r="B1566" i="6"/>
  <c r="B1567" i="6"/>
  <c r="B1568" i="6"/>
  <c r="B1569" i="6"/>
  <c r="B1570" i="6"/>
  <c r="B1571" i="6"/>
  <c r="B1572" i="6"/>
  <c r="B1573" i="6"/>
  <c r="B1539" i="6"/>
  <c r="B1540" i="6"/>
  <c r="B1541" i="6"/>
  <c r="B1542" i="6"/>
  <c r="B1543" i="6"/>
  <c r="B1544" i="6"/>
  <c r="B1545" i="6"/>
  <c r="B1546" i="6"/>
  <c r="B1527" i="6"/>
  <c r="B1528" i="6"/>
  <c r="B1529" i="6"/>
  <c r="B1530" i="6"/>
  <c r="B1531" i="6"/>
  <c r="B1532" i="6"/>
  <c r="B1533" i="6"/>
  <c r="B1534" i="6"/>
  <c r="B1535" i="6"/>
  <c r="B1513" i="6"/>
  <c r="B1514" i="6"/>
  <c r="B1515" i="6"/>
  <c r="B1516" i="6"/>
  <c r="B1517" i="6"/>
  <c r="B1518" i="6"/>
  <c r="B1519" i="6"/>
  <c r="B1520" i="6"/>
  <c r="B1521" i="6"/>
  <c r="B1522" i="6"/>
  <c r="B1523" i="6"/>
  <c r="B1489" i="6"/>
  <c r="B1490" i="6"/>
  <c r="B1491" i="6"/>
  <c r="B1492" i="6"/>
  <c r="B1493" i="6"/>
  <c r="B1494" i="6"/>
  <c r="B1495" i="6"/>
  <c r="B1496" i="6"/>
  <c r="B1477" i="6"/>
  <c r="B1478" i="6"/>
  <c r="B1479" i="6"/>
  <c r="B1480" i="6"/>
  <c r="B1481" i="6"/>
  <c r="B1482" i="6"/>
  <c r="B1483" i="6"/>
  <c r="B1484" i="6"/>
  <c r="B1485" i="6"/>
  <c r="B1463" i="6"/>
  <c r="B1464" i="6"/>
  <c r="B1465" i="6"/>
  <c r="B1466" i="6"/>
  <c r="B1467" i="6"/>
  <c r="B1468" i="6"/>
  <c r="B1469" i="6"/>
  <c r="B1470" i="6"/>
  <c r="B1471" i="6"/>
  <c r="B1472" i="6"/>
  <c r="B1473" i="6"/>
  <c r="B1439" i="6"/>
  <c r="B1440" i="6"/>
  <c r="B1441" i="6"/>
  <c r="B1442" i="6"/>
  <c r="B1443" i="6"/>
  <c r="B1444" i="6"/>
  <c r="B1445" i="6"/>
  <c r="B1446" i="6"/>
  <c r="B1427" i="6"/>
  <c r="B1428" i="6"/>
  <c r="B1429" i="6"/>
  <c r="B1430" i="6"/>
  <c r="B1431" i="6"/>
  <c r="B1432" i="6"/>
  <c r="B1433" i="6"/>
  <c r="B1434" i="6"/>
  <c r="B1435" i="6"/>
  <c r="B1413" i="6"/>
  <c r="B1414" i="6"/>
  <c r="B1415" i="6"/>
  <c r="B1416" i="6"/>
  <c r="B1417" i="6"/>
  <c r="B1418" i="6"/>
  <c r="B1419" i="6"/>
  <c r="B1420" i="6"/>
  <c r="B1421" i="6"/>
  <c r="B1422" i="6"/>
  <c r="B1423" i="6"/>
  <c r="B1389" i="6"/>
  <c r="B1390" i="6"/>
  <c r="B1391" i="6"/>
  <c r="B1392" i="6"/>
  <c r="B1393" i="6"/>
  <c r="B1394" i="6"/>
  <c r="B1395" i="6"/>
  <c r="B1396" i="6"/>
  <c r="B1377" i="6"/>
  <c r="B1378" i="6"/>
  <c r="B1379" i="6"/>
  <c r="B1380" i="6"/>
  <c r="B1381" i="6"/>
  <c r="B1382" i="6"/>
  <c r="B1383" i="6"/>
  <c r="B1384" i="6"/>
  <c r="B1385" i="6"/>
  <c r="B1363" i="6"/>
  <c r="B1364" i="6"/>
  <c r="B1365" i="6"/>
  <c r="B1366" i="6"/>
  <c r="B1367" i="6"/>
  <c r="B1368" i="6"/>
  <c r="B1369" i="6"/>
  <c r="B1370" i="6"/>
  <c r="B1371" i="6"/>
  <c r="B1372" i="6"/>
  <c r="B1373" i="6"/>
  <c r="B1339" i="6"/>
  <c r="B1340" i="6"/>
  <c r="B1341" i="6"/>
  <c r="B1342" i="6"/>
  <c r="B1343" i="6"/>
  <c r="B1344" i="6"/>
  <c r="B1345" i="6"/>
  <c r="B1346" i="6"/>
  <c r="B1327" i="6"/>
  <c r="B1328" i="6"/>
  <c r="B1329" i="6"/>
  <c r="B1330" i="6"/>
  <c r="B1331" i="6"/>
  <c r="B1332" i="6"/>
  <c r="B1333" i="6"/>
  <c r="B1334" i="6"/>
  <c r="B1335" i="6"/>
  <c r="B1313" i="6"/>
  <c r="B1314" i="6"/>
  <c r="B1315" i="6"/>
  <c r="B1316" i="6"/>
  <c r="B1317" i="6"/>
  <c r="B1318" i="6"/>
  <c r="B1319" i="6"/>
  <c r="B1320" i="6"/>
  <c r="B1321" i="6"/>
  <c r="B1322" i="6"/>
  <c r="B1323" i="6"/>
  <c r="B1289" i="6"/>
  <c r="B1290" i="6"/>
  <c r="B1291" i="6"/>
  <c r="B1292" i="6"/>
  <c r="B1293" i="6"/>
  <c r="B1294" i="6"/>
  <c r="B1295" i="6"/>
  <c r="B1296" i="6"/>
  <c r="B1277" i="6"/>
  <c r="B1278" i="6"/>
  <c r="B1279" i="6"/>
  <c r="B1280" i="6"/>
  <c r="B1281" i="6"/>
  <c r="B1282" i="6"/>
  <c r="B1283" i="6"/>
  <c r="B1284" i="6"/>
  <c r="B1285" i="6"/>
  <c r="B1263" i="6"/>
  <c r="B1264" i="6"/>
  <c r="B1265" i="6"/>
  <c r="B1266" i="6"/>
  <c r="B1267" i="6"/>
  <c r="B1268" i="6"/>
  <c r="B1269" i="6"/>
  <c r="B1270" i="6"/>
  <c r="B1271" i="6"/>
  <c r="B1272" i="6"/>
  <c r="B1273" i="6"/>
  <c r="B1239" i="6"/>
  <c r="B1240" i="6"/>
  <c r="B1241" i="6"/>
  <c r="B1242" i="6"/>
  <c r="B1243" i="6"/>
  <c r="B1244" i="6"/>
  <c r="B1245" i="6"/>
  <c r="B1246" i="6"/>
  <c r="B1227" i="6"/>
  <c r="B1228" i="6"/>
  <c r="B1229" i="6"/>
  <c r="B1230" i="6"/>
  <c r="B1231" i="6"/>
  <c r="B1232" i="6"/>
  <c r="B1233" i="6"/>
  <c r="B1234" i="6"/>
  <c r="B1235" i="6"/>
  <c r="B1213" i="6"/>
  <c r="B1214" i="6"/>
  <c r="B1215" i="6"/>
  <c r="B1216" i="6"/>
  <c r="B1217" i="6"/>
  <c r="B1218" i="6"/>
  <c r="B1219" i="6"/>
  <c r="B1220" i="6"/>
  <c r="B1221" i="6"/>
  <c r="B1222" i="6"/>
  <c r="B1223" i="6"/>
  <c r="B1189" i="6"/>
  <c r="B1190" i="6"/>
  <c r="B1191" i="6"/>
  <c r="B1192" i="6"/>
  <c r="B1193" i="6"/>
  <c r="B1194" i="6"/>
  <c r="B1195" i="6"/>
  <c r="B1196" i="6"/>
  <c r="B1177" i="6"/>
  <c r="B1178" i="6"/>
  <c r="B1179" i="6"/>
  <c r="B1180" i="6"/>
  <c r="B1181" i="6"/>
  <c r="B1182" i="6"/>
  <c r="B1183" i="6"/>
  <c r="B1184" i="6"/>
  <c r="B1185" i="6"/>
  <c r="B1163" i="6"/>
  <c r="B1164" i="6"/>
  <c r="B1165" i="6"/>
  <c r="B1166" i="6"/>
  <c r="B1167" i="6"/>
  <c r="B1168" i="6"/>
  <c r="B1169" i="6"/>
  <c r="B1170" i="6"/>
  <c r="B1171" i="6"/>
  <c r="B1172" i="6"/>
  <c r="B1173" i="6"/>
  <c r="B1139" i="6"/>
  <c r="B1140" i="6"/>
  <c r="B1141" i="6"/>
  <c r="B1142" i="6"/>
  <c r="B1143" i="6"/>
  <c r="B1144" i="6"/>
  <c r="B1145" i="6"/>
  <c r="B1146" i="6"/>
  <c r="B1127" i="6"/>
  <c r="B1128" i="6"/>
  <c r="B1129" i="6"/>
  <c r="B1130" i="6"/>
  <c r="B1131" i="6"/>
  <c r="B1132" i="6"/>
  <c r="B1133" i="6"/>
  <c r="B1134" i="6"/>
  <c r="B1135" i="6"/>
  <c r="B1113" i="6"/>
  <c r="B1114" i="6"/>
  <c r="B1115" i="6"/>
  <c r="B1116" i="6"/>
  <c r="B1117" i="6"/>
  <c r="B1118" i="6"/>
  <c r="B1119" i="6"/>
  <c r="B1120" i="6"/>
  <c r="B1121" i="6"/>
  <c r="B1122" i="6"/>
  <c r="B1123" i="6"/>
  <c r="B1089" i="6"/>
  <c r="B1090" i="6"/>
  <c r="B1091" i="6"/>
  <c r="B1092" i="6"/>
  <c r="B1093" i="6"/>
  <c r="B1094" i="6"/>
  <c r="B1095" i="6"/>
  <c r="B1096" i="6"/>
  <c r="B1077" i="6"/>
  <c r="B1078" i="6"/>
  <c r="B1079" i="6"/>
  <c r="B1080" i="6"/>
  <c r="B1081" i="6"/>
  <c r="B1082" i="6"/>
  <c r="B1083" i="6"/>
  <c r="B1084" i="6"/>
  <c r="B1085" i="6"/>
  <c r="B1063" i="6"/>
  <c r="B1064" i="6"/>
  <c r="B1065" i="6"/>
  <c r="B1066" i="6"/>
  <c r="B1067" i="6"/>
  <c r="B1068" i="6"/>
  <c r="B1069" i="6"/>
  <c r="B1070" i="6"/>
  <c r="B1071" i="6"/>
  <c r="B1072" i="6"/>
  <c r="B1073" i="6"/>
  <c r="B1039" i="6"/>
  <c r="B1040" i="6"/>
  <c r="B1041" i="6"/>
  <c r="B1042" i="6"/>
  <c r="B1043" i="6"/>
  <c r="B1044" i="6"/>
  <c r="B1045" i="6"/>
  <c r="B1046" i="6"/>
  <c r="B1027" i="6"/>
  <c r="B1028" i="6"/>
  <c r="B1029" i="6"/>
  <c r="B1030" i="6"/>
  <c r="B1031" i="6"/>
  <c r="B1032" i="6"/>
  <c r="B1033" i="6"/>
  <c r="B1034" i="6"/>
  <c r="B1035" i="6"/>
  <c r="B1013" i="6"/>
  <c r="B1014" i="6"/>
  <c r="B1015" i="6"/>
  <c r="B1016" i="6"/>
  <c r="B1017" i="6"/>
  <c r="B1018" i="6"/>
  <c r="B1019" i="6"/>
  <c r="B1020" i="6"/>
  <c r="B1021" i="6"/>
  <c r="B1022" i="6"/>
  <c r="B1023" i="6"/>
  <c r="B989" i="6"/>
  <c r="B990" i="6"/>
  <c r="B991" i="6"/>
  <c r="B992" i="6"/>
  <c r="B993" i="6"/>
  <c r="B994" i="6"/>
  <c r="B995" i="6"/>
  <c r="B996" i="6"/>
  <c r="B977" i="6"/>
  <c r="B978" i="6"/>
  <c r="B979" i="6"/>
  <c r="B980" i="6"/>
  <c r="B981" i="6"/>
  <c r="B982" i="6"/>
  <c r="B983" i="6"/>
  <c r="B984" i="6"/>
  <c r="B985" i="6"/>
  <c r="B963" i="6"/>
  <c r="B964" i="6"/>
  <c r="B965" i="6"/>
  <c r="B966" i="6"/>
  <c r="B967" i="6"/>
  <c r="B968" i="6"/>
  <c r="B969" i="6"/>
  <c r="B970" i="6"/>
  <c r="B971" i="6"/>
  <c r="B972" i="6"/>
  <c r="B973" i="6"/>
  <c r="B939" i="6"/>
  <c r="B940" i="6"/>
  <c r="B941" i="6"/>
  <c r="B942" i="6"/>
  <c r="B943" i="6"/>
  <c r="B944" i="6"/>
  <c r="B945" i="6"/>
  <c r="B946" i="6"/>
  <c r="B927" i="6"/>
  <c r="B928" i="6"/>
  <c r="B929" i="6"/>
  <c r="B930" i="6"/>
  <c r="B931" i="6"/>
  <c r="B932" i="6"/>
  <c r="B933" i="6"/>
  <c r="B934" i="6"/>
  <c r="B935" i="6"/>
  <c r="B913" i="6"/>
  <c r="B914" i="6"/>
  <c r="B915" i="6"/>
  <c r="B916" i="6"/>
  <c r="B917" i="6"/>
  <c r="B918" i="6"/>
  <c r="B919" i="6"/>
  <c r="B920" i="6"/>
  <c r="B921" i="6"/>
  <c r="B922" i="6"/>
  <c r="B923" i="6"/>
  <c r="B889" i="6"/>
  <c r="B890" i="6"/>
  <c r="B891" i="6"/>
  <c r="B892" i="6"/>
  <c r="B893" i="6"/>
  <c r="B894" i="6"/>
  <c r="B895" i="6"/>
  <c r="B896" i="6"/>
  <c r="B877" i="6"/>
  <c r="B878" i="6"/>
  <c r="B879" i="6"/>
  <c r="B880" i="6"/>
  <c r="B881" i="6"/>
  <c r="B882" i="6"/>
  <c r="B883" i="6"/>
  <c r="B884" i="6"/>
  <c r="B885" i="6"/>
  <c r="B863" i="6"/>
  <c r="B864" i="6"/>
  <c r="B865" i="6"/>
  <c r="B866" i="6"/>
  <c r="B867" i="6"/>
  <c r="B868" i="6"/>
  <c r="B869" i="6"/>
  <c r="B870" i="6"/>
  <c r="B871" i="6"/>
  <c r="B872" i="6"/>
  <c r="B873" i="6"/>
  <c r="B839" i="6"/>
  <c r="B840" i="6"/>
  <c r="B841" i="6"/>
  <c r="B842" i="6"/>
  <c r="B843" i="6"/>
  <c r="B844" i="6"/>
  <c r="B845" i="6"/>
  <c r="B846" i="6"/>
  <c r="B827" i="6"/>
  <c r="B828" i="6"/>
  <c r="B829" i="6"/>
  <c r="B830" i="6"/>
  <c r="B831" i="6"/>
  <c r="B832" i="6"/>
  <c r="B833" i="6"/>
  <c r="B834" i="6"/>
  <c r="B835" i="6"/>
  <c r="B813" i="6"/>
  <c r="B814" i="6"/>
  <c r="B815" i="6"/>
  <c r="B816" i="6"/>
  <c r="B817" i="6"/>
  <c r="B818" i="6"/>
  <c r="B819" i="6"/>
  <c r="B820" i="6"/>
  <c r="B821" i="6"/>
  <c r="B822" i="6"/>
  <c r="B823" i="6"/>
  <c r="B789" i="6"/>
  <c r="B790" i="6"/>
  <c r="B791" i="6"/>
  <c r="B792" i="6"/>
  <c r="B793" i="6"/>
  <c r="B794" i="6"/>
  <c r="B795" i="6"/>
  <c r="B796" i="6"/>
  <c r="B777" i="6"/>
  <c r="B778" i="6"/>
  <c r="B779" i="6"/>
  <c r="B780" i="6"/>
  <c r="B781" i="6"/>
  <c r="B782" i="6"/>
  <c r="B783" i="6"/>
  <c r="B784" i="6"/>
  <c r="B785" i="6"/>
  <c r="B763" i="6"/>
  <c r="B764" i="6"/>
  <c r="B765" i="6"/>
  <c r="B766" i="6"/>
  <c r="B767" i="6"/>
  <c r="B768" i="6"/>
  <c r="B769" i="6"/>
  <c r="B770" i="6"/>
  <c r="B771" i="6"/>
  <c r="B772" i="6"/>
  <c r="B773" i="6"/>
  <c r="B739" i="6"/>
  <c r="B740" i="6"/>
  <c r="B741" i="6"/>
  <c r="B742" i="6"/>
  <c r="B743" i="6"/>
  <c r="B744" i="6"/>
  <c r="B745" i="6"/>
  <c r="B746" i="6"/>
  <c r="B727" i="6"/>
  <c r="B728" i="6"/>
  <c r="B729" i="6"/>
  <c r="B730" i="6"/>
  <c r="B731" i="6"/>
  <c r="B732" i="6"/>
  <c r="B733" i="6"/>
  <c r="B734" i="6"/>
  <c r="B735" i="6"/>
  <c r="B713" i="6"/>
  <c r="B714" i="6"/>
  <c r="B715" i="6"/>
  <c r="B716" i="6"/>
  <c r="B717" i="6"/>
  <c r="B718" i="6"/>
  <c r="B719" i="6"/>
  <c r="B720" i="6"/>
  <c r="B721" i="6"/>
  <c r="B722" i="6"/>
  <c r="B723" i="6"/>
  <c r="B689" i="6"/>
  <c r="B690" i="6"/>
  <c r="B691" i="6"/>
  <c r="B692" i="6"/>
  <c r="B693" i="6"/>
  <c r="B694" i="6"/>
  <c r="B695" i="6"/>
  <c r="B696" i="6"/>
  <c r="B677" i="6"/>
  <c r="B678" i="6"/>
  <c r="B679" i="6"/>
  <c r="B680" i="6"/>
  <c r="B681" i="6"/>
  <c r="B682" i="6"/>
  <c r="B683" i="6"/>
  <c r="B684" i="6"/>
  <c r="B685" i="6"/>
  <c r="B663" i="6"/>
  <c r="B664" i="6"/>
  <c r="B665" i="6"/>
  <c r="B666" i="6"/>
  <c r="B667" i="6"/>
  <c r="B668" i="6"/>
  <c r="B669" i="6"/>
  <c r="B670" i="6"/>
  <c r="B671" i="6"/>
  <c r="B672" i="6"/>
  <c r="B673" i="6"/>
  <c r="B639" i="6"/>
  <c r="B640" i="6"/>
  <c r="B641" i="6"/>
  <c r="B642" i="6"/>
  <c r="B643" i="6"/>
  <c r="B644" i="6"/>
  <c r="B645" i="6"/>
  <c r="B646" i="6"/>
  <c r="B627" i="6"/>
  <c r="B628" i="6"/>
  <c r="B629" i="6"/>
  <c r="B630" i="6"/>
  <c r="B631" i="6"/>
  <c r="B632" i="6"/>
  <c r="B633" i="6"/>
  <c r="B634" i="6"/>
  <c r="B635" i="6"/>
  <c r="B613" i="6"/>
  <c r="B614" i="6"/>
  <c r="B615" i="6"/>
  <c r="B616" i="6"/>
  <c r="B617" i="6"/>
  <c r="B618" i="6"/>
  <c r="B619" i="6"/>
  <c r="B620" i="6"/>
  <c r="B621" i="6"/>
  <c r="B622" i="6"/>
  <c r="B623" i="6"/>
  <c r="B477" i="6"/>
  <c r="B478" i="6"/>
  <c r="B479" i="6"/>
  <c r="B480" i="6"/>
  <c r="B481" i="6"/>
  <c r="B482" i="6"/>
  <c r="B483" i="6"/>
  <c r="B484" i="6"/>
  <c r="B485" i="6"/>
  <c r="B463" i="6"/>
  <c r="B464" i="6"/>
  <c r="B465" i="6"/>
  <c r="B466" i="6"/>
  <c r="B467" i="6"/>
  <c r="B468" i="6"/>
  <c r="B469" i="6"/>
  <c r="B470" i="6"/>
  <c r="B471" i="6"/>
  <c r="B472" i="6"/>
  <c r="B473" i="6"/>
  <c r="B439" i="6"/>
  <c r="B440" i="6"/>
  <c r="B441" i="6"/>
  <c r="B442" i="6"/>
  <c r="B443" i="6"/>
  <c r="B444" i="6"/>
  <c r="B445" i="6"/>
  <c r="B446" i="6"/>
  <c r="B427" i="6"/>
  <c r="B428" i="6"/>
  <c r="B429" i="6"/>
  <c r="B430" i="6"/>
  <c r="B431" i="6"/>
  <c r="B432" i="6"/>
  <c r="B433" i="6"/>
  <c r="B434" i="6"/>
  <c r="B435" i="6"/>
  <c r="B413" i="6"/>
  <c r="B414" i="6"/>
  <c r="B415" i="6"/>
  <c r="B416" i="6"/>
  <c r="B417" i="6"/>
  <c r="B418" i="6"/>
  <c r="B419" i="6"/>
  <c r="B420" i="6"/>
  <c r="B421" i="6"/>
  <c r="B422" i="6"/>
  <c r="B423" i="6"/>
  <c r="B389" i="6"/>
  <c r="B390" i="6"/>
  <c r="B391" i="6"/>
  <c r="B392" i="6"/>
  <c r="B393" i="6"/>
  <c r="B394" i="6"/>
  <c r="B395" i="6"/>
  <c r="B396" i="6"/>
  <c r="B377" i="6"/>
  <c r="B378" i="6"/>
  <c r="B379" i="6"/>
  <c r="B380" i="6"/>
  <c r="B381" i="6"/>
  <c r="B382" i="6"/>
  <c r="B383" i="6"/>
  <c r="B384" i="6"/>
  <c r="B385" i="6"/>
  <c r="B363" i="6"/>
  <c r="B364" i="6"/>
  <c r="B365" i="6"/>
  <c r="B366" i="6"/>
  <c r="B367" i="6"/>
  <c r="B368" i="6"/>
  <c r="B369" i="6"/>
  <c r="B370" i="6"/>
  <c r="B371" i="6"/>
  <c r="B372" i="6"/>
  <c r="B373" i="6"/>
  <c r="B339" i="6"/>
  <c r="B340" i="6"/>
  <c r="B341" i="6"/>
  <c r="B342" i="6"/>
  <c r="B343" i="6"/>
  <c r="B344" i="6"/>
  <c r="B345" i="6"/>
  <c r="B346" i="6"/>
  <c r="B327" i="6"/>
  <c r="B328" i="6"/>
  <c r="B329" i="6"/>
  <c r="B330" i="6"/>
  <c r="B331" i="6"/>
  <c r="B332" i="6"/>
  <c r="B333" i="6"/>
  <c r="B334" i="6"/>
  <c r="B335" i="6"/>
  <c r="B313" i="6"/>
  <c r="B314" i="6"/>
  <c r="B315" i="6"/>
  <c r="B316" i="6"/>
  <c r="B317" i="6"/>
  <c r="B318" i="6"/>
  <c r="B319" i="6"/>
  <c r="B320" i="6"/>
  <c r="B321" i="6"/>
  <c r="B322" i="6"/>
  <c r="B323" i="6"/>
  <c r="B289" i="6"/>
  <c r="B290" i="6"/>
  <c r="B291" i="6"/>
  <c r="B292" i="6"/>
  <c r="B293" i="6"/>
  <c r="B294" i="6"/>
  <c r="B295" i="6"/>
  <c r="B296" i="6"/>
  <c r="B277" i="6"/>
  <c r="B278" i="6"/>
  <c r="B279" i="6"/>
  <c r="B280" i="6"/>
  <c r="B281" i="6"/>
  <c r="B282" i="6"/>
  <c r="B283" i="6"/>
  <c r="B284" i="6"/>
  <c r="B285" i="6"/>
  <c r="B263" i="6"/>
  <c r="B264" i="6"/>
  <c r="B265" i="6"/>
  <c r="B266" i="6"/>
  <c r="B267" i="6"/>
  <c r="B268" i="6"/>
  <c r="B269" i="6"/>
  <c r="B270" i="6"/>
  <c r="B271" i="6"/>
  <c r="B272" i="6"/>
  <c r="B273" i="6"/>
  <c r="E48" i="8" l="1"/>
  <c r="A249" i="6"/>
  <c r="G246" i="6"/>
  <c r="B246" i="6"/>
  <c r="G245" i="6"/>
  <c r="B245" i="6"/>
  <c r="G244" i="6"/>
  <c r="B244" i="6"/>
  <c r="G243" i="6"/>
  <c r="B243" i="6"/>
  <c r="G242" i="6"/>
  <c r="B242" i="6"/>
  <c r="G241" i="6"/>
  <c r="B241" i="6"/>
  <c r="G240" i="6"/>
  <c r="B240" i="6"/>
  <c r="G239" i="6"/>
  <c r="B239" i="6"/>
  <c r="G238" i="6"/>
  <c r="B238" i="6"/>
  <c r="G235" i="6"/>
  <c r="B235" i="6"/>
  <c r="G234" i="6"/>
  <c r="B234" i="6"/>
  <c r="G233" i="6"/>
  <c r="B233" i="6"/>
  <c r="G232" i="6"/>
  <c r="B232" i="6"/>
  <c r="G231" i="6"/>
  <c r="B231" i="6"/>
  <c r="G230" i="6"/>
  <c r="B230" i="6"/>
  <c r="G229" i="6"/>
  <c r="B229" i="6"/>
  <c r="G228" i="6"/>
  <c r="B228" i="6"/>
  <c r="G227" i="6"/>
  <c r="B227" i="6"/>
  <c r="G226" i="6"/>
  <c r="B226" i="6"/>
  <c r="G223" i="6"/>
  <c r="B223" i="6"/>
  <c r="G222" i="6"/>
  <c r="B222" i="6"/>
  <c r="G221" i="6"/>
  <c r="B221" i="6"/>
  <c r="G220" i="6"/>
  <c r="B220" i="6"/>
  <c r="G219" i="6"/>
  <c r="B219" i="6"/>
  <c r="G218" i="6"/>
  <c r="B218" i="6"/>
  <c r="G217" i="6"/>
  <c r="B217" i="6"/>
  <c r="G216" i="6"/>
  <c r="B216" i="6"/>
  <c r="G215" i="6"/>
  <c r="B215" i="6"/>
  <c r="G214" i="6"/>
  <c r="B214" i="6"/>
  <c r="G213" i="6"/>
  <c r="B213" i="6"/>
  <c r="G212" i="6"/>
  <c r="B212" i="6"/>
  <c r="G207" i="6"/>
  <c r="B205" i="6"/>
  <c r="G204" i="6"/>
  <c r="B204" i="6"/>
  <c r="B203" i="6"/>
  <c r="B202" i="6"/>
  <c r="G236" i="6" l="1"/>
  <c r="G247" i="6"/>
  <c r="G224" i="6"/>
  <c r="B589" i="6"/>
  <c r="B590" i="6"/>
  <c r="B591" i="6"/>
  <c r="B592" i="6"/>
  <c r="B593" i="6"/>
  <c r="B594" i="6"/>
  <c r="B595" i="6"/>
  <c r="B596" i="6"/>
  <c r="B577" i="6"/>
  <c r="B578" i="6"/>
  <c r="B579" i="6"/>
  <c r="B580" i="6"/>
  <c r="B581" i="6"/>
  <c r="B582" i="6"/>
  <c r="B583" i="6"/>
  <c r="B584" i="6"/>
  <c r="B585" i="6"/>
  <c r="B563" i="6"/>
  <c r="B564" i="6"/>
  <c r="B565" i="6"/>
  <c r="B566" i="6"/>
  <c r="B567" i="6"/>
  <c r="B568" i="6"/>
  <c r="B569" i="6"/>
  <c r="B570" i="6"/>
  <c r="B571" i="6"/>
  <c r="B572" i="6"/>
  <c r="B573" i="6"/>
  <c r="B539" i="6"/>
  <c r="B540" i="6"/>
  <c r="B541" i="6"/>
  <c r="B542" i="6"/>
  <c r="B543" i="6"/>
  <c r="B544" i="6"/>
  <c r="B545" i="6"/>
  <c r="B546" i="6"/>
  <c r="B527" i="6"/>
  <c r="B528" i="6"/>
  <c r="B529" i="6"/>
  <c r="B530" i="6"/>
  <c r="B531" i="6"/>
  <c r="B532" i="6"/>
  <c r="B533" i="6"/>
  <c r="B534" i="6"/>
  <c r="B535" i="6"/>
  <c r="B513" i="6"/>
  <c r="B514" i="6"/>
  <c r="B515" i="6"/>
  <c r="B516" i="6"/>
  <c r="B517" i="6"/>
  <c r="B518" i="6"/>
  <c r="B519" i="6"/>
  <c r="B520" i="6"/>
  <c r="B521" i="6"/>
  <c r="B522" i="6"/>
  <c r="B523" i="6"/>
  <c r="B489" i="6"/>
  <c r="B490" i="6"/>
  <c r="B491" i="6"/>
  <c r="B492" i="6"/>
  <c r="B493" i="6"/>
  <c r="B494" i="6"/>
  <c r="B495" i="6"/>
  <c r="B496" i="6"/>
  <c r="B189" i="6"/>
  <c r="B190" i="6"/>
  <c r="B191" i="6"/>
  <c r="B192" i="6"/>
  <c r="B193" i="6"/>
  <c r="B194" i="6"/>
  <c r="B195" i="6"/>
  <c r="B196" i="6"/>
  <c r="B177" i="6"/>
  <c r="B178" i="6"/>
  <c r="B179" i="6"/>
  <c r="B180" i="6"/>
  <c r="B181" i="6"/>
  <c r="B182" i="6"/>
  <c r="B183" i="6"/>
  <c r="B184" i="6"/>
  <c r="B185" i="6"/>
  <c r="G23" i="6"/>
  <c r="G21" i="6"/>
  <c r="G20" i="6"/>
  <c r="G19" i="6"/>
  <c r="G18" i="6"/>
  <c r="G17" i="6"/>
  <c r="G16" i="6"/>
  <c r="G15" i="6"/>
  <c r="G14" i="6"/>
  <c r="G13" i="6"/>
  <c r="G12" i="6"/>
  <c r="B27" i="6"/>
  <c r="B28" i="6"/>
  <c r="B29" i="6"/>
  <c r="B30" i="6"/>
  <c r="B31" i="6"/>
  <c r="B32" i="6"/>
  <c r="B33" i="6"/>
  <c r="B34" i="6"/>
  <c r="B35" i="6"/>
  <c r="G249" i="6" l="1"/>
  <c r="B82" i="2"/>
  <c r="B82" i="9" s="1"/>
  <c r="B56" i="2" l="1"/>
  <c r="B56" i="9" s="1"/>
  <c r="B24" i="2"/>
  <c r="B24" i="9" l="1"/>
  <c r="C207" i="6"/>
  <c r="B249" i="6" s="1"/>
  <c r="B86" i="2"/>
  <c r="B86" i="9" s="1"/>
  <c r="B81" i="2"/>
  <c r="B81" i="9" s="1"/>
  <c r="B1752" i="6" l="1"/>
  <c r="B1753" i="6"/>
  <c r="B1754" i="6"/>
  <c r="G1754" i="6"/>
  <c r="B1755" i="6"/>
  <c r="G1757" i="6"/>
  <c r="B1762" i="6"/>
  <c r="G1762" i="6"/>
  <c r="G1763" i="6"/>
  <c r="G1764" i="6"/>
  <c r="G1765" i="6"/>
  <c r="G1766" i="6"/>
  <c r="G1767" i="6"/>
  <c r="G1768" i="6"/>
  <c r="G1769" i="6"/>
  <c r="G1770" i="6"/>
  <c r="G1771" i="6"/>
  <c r="G1772" i="6"/>
  <c r="G1773" i="6"/>
  <c r="B1776" i="6"/>
  <c r="G1776" i="6"/>
  <c r="G1777" i="6"/>
  <c r="G1778" i="6"/>
  <c r="G1779" i="6"/>
  <c r="G1780" i="6"/>
  <c r="G1781" i="6"/>
  <c r="G1782" i="6"/>
  <c r="G1783" i="6"/>
  <c r="G1784" i="6"/>
  <c r="G1785" i="6"/>
  <c r="B1788" i="6"/>
  <c r="G1788" i="6"/>
  <c r="G1789" i="6"/>
  <c r="G1790" i="6"/>
  <c r="G1791" i="6"/>
  <c r="G1792" i="6"/>
  <c r="G1793" i="6"/>
  <c r="G1794" i="6"/>
  <c r="G1795" i="6"/>
  <c r="G1796" i="6"/>
  <c r="G1786" i="6" l="1"/>
  <c r="G1797" i="6"/>
  <c r="G1774" i="6"/>
  <c r="B3502" i="6"/>
  <c r="B3503" i="6"/>
  <c r="B3504" i="6"/>
  <c r="G3504" i="6"/>
  <c r="B3505" i="6"/>
  <c r="B3512" i="6"/>
  <c r="G3512" i="6"/>
  <c r="G3513" i="6"/>
  <c r="G3514" i="6"/>
  <c r="G3515" i="6"/>
  <c r="G3516" i="6"/>
  <c r="G3517" i="6"/>
  <c r="G3518" i="6"/>
  <c r="G3519" i="6"/>
  <c r="G3520" i="6"/>
  <c r="G3521" i="6"/>
  <c r="G3522" i="6"/>
  <c r="G3523" i="6"/>
  <c r="B3526" i="6"/>
  <c r="G3526" i="6"/>
  <c r="G3527" i="6"/>
  <c r="G3528" i="6"/>
  <c r="G3529" i="6"/>
  <c r="G3530" i="6"/>
  <c r="G3531" i="6"/>
  <c r="G3532" i="6"/>
  <c r="G3533" i="6"/>
  <c r="G3534" i="6"/>
  <c r="G3535" i="6"/>
  <c r="B3538" i="6"/>
  <c r="G3538" i="6"/>
  <c r="G3539" i="6"/>
  <c r="G3540" i="6"/>
  <c r="G3541" i="6"/>
  <c r="G3542" i="6"/>
  <c r="G3543" i="6"/>
  <c r="G3544" i="6"/>
  <c r="G3545" i="6"/>
  <c r="G3546" i="6"/>
  <c r="A3549" i="6"/>
  <c r="B2802" i="6"/>
  <c r="B2803" i="6"/>
  <c r="B2804" i="6"/>
  <c r="G2804" i="6"/>
  <c r="B2805" i="6"/>
  <c r="B2812" i="6"/>
  <c r="G2812" i="6"/>
  <c r="G2813" i="6"/>
  <c r="G2814" i="6"/>
  <c r="G2815" i="6"/>
  <c r="G2816" i="6"/>
  <c r="G2817" i="6"/>
  <c r="G2818" i="6"/>
  <c r="G2819" i="6"/>
  <c r="G2820" i="6"/>
  <c r="G2821" i="6"/>
  <c r="G2822" i="6"/>
  <c r="G2823" i="6"/>
  <c r="B2826" i="6"/>
  <c r="G2826" i="6"/>
  <c r="G2827" i="6"/>
  <c r="G2828" i="6"/>
  <c r="G2829" i="6"/>
  <c r="G2830" i="6"/>
  <c r="G2831" i="6"/>
  <c r="G2832" i="6"/>
  <c r="G2833" i="6"/>
  <c r="G2834" i="6"/>
  <c r="G2835" i="6"/>
  <c r="B2838" i="6"/>
  <c r="G2838" i="6"/>
  <c r="G2839" i="6"/>
  <c r="G2840" i="6"/>
  <c r="G2841" i="6"/>
  <c r="G2842" i="6"/>
  <c r="G2843" i="6"/>
  <c r="G2844" i="6"/>
  <c r="G2845" i="6"/>
  <c r="G2846" i="6"/>
  <c r="A2849" i="6"/>
  <c r="B2752" i="6"/>
  <c r="B2753" i="6"/>
  <c r="B2754" i="6"/>
  <c r="G2754" i="6"/>
  <c r="B2755" i="6"/>
  <c r="B2762" i="6"/>
  <c r="G2762" i="6"/>
  <c r="G2763" i="6"/>
  <c r="G2764" i="6"/>
  <c r="G2765" i="6"/>
  <c r="G2766" i="6"/>
  <c r="G2767" i="6"/>
  <c r="G2768" i="6"/>
  <c r="G2769" i="6"/>
  <c r="G2770" i="6"/>
  <c r="G2771" i="6"/>
  <c r="G2772" i="6"/>
  <c r="G2773" i="6"/>
  <c r="B2776" i="6"/>
  <c r="G2776" i="6"/>
  <c r="G2777" i="6"/>
  <c r="G2778" i="6"/>
  <c r="G2779" i="6"/>
  <c r="G2780" i="6"/>
  <c r="G2781" i="6"/>
  <c r="G2782" i="6"/>
  <c r="G2783" i="6"/>
  <c r="G2784" i="6"/>
  <c r="G2785" i="6"/>
  <c r="B2788" i="6"/>
  <c r="G2788" i="6"/>
  <c r="G2789" i="6"/>
  <c r="G2790" i="6"/>
  <c r="G2791" i="6"/>
  <c r="G2792" i="6"/>
  <c r="G2793" i="6"/>
  <c r="G2794" i="6"/>
  <c r="G2795" i="6"/>
  <c r="G2796" i="6"/>
  <c r="A2799" i="6"/>
  <c r="G2797" i="6" l="1"/>
  <c r="G2774" i="6"/>
  <c r="G2786" i="6"/>
  <c r="G2824" i="6"/>
  <c r="G3547" i="6"/>
  <c r="G3536" i="6"/>
  <c r="G2847" i="6"/>
  <c r="G2836" i="6"/>
  <c r="G3524" i="6"/>
  <c r="G3549" i="6" l="1"/>
  <c r="G2799" i="6"/>
  <c r="G2849" i="6"/>
  <c r="AE133" i="9" l="1"/>
  <c r="B55" i="2"/>
  <c r="B55" i="9" s="1"/>
  <c r="B57" i="2"/>
  <c r="B57" i="9" s="1"/>
  <c r="B58" i="2"/>
  <c r="B58" i="9" s="1"/>
  <c r="B131" i="2" l="1"/>
  <c r="B54" i="2"/>
  <c r="B54" i="9" s="1"/>
  <c r="B71" i="2"/>
  <c r="B71" i="9" s="1"/>
  <c r="B69" i="2"/>
  <c r="B69" i="9" s="1"/>
  <c r="G2757" i="6"/>
  <c r="G2807" i="6"/>
  <c r="G3507" i="6"/>
  <c r="B79" i="2"/>
  <c r="B79" i="9" s="1"/>
  <c r="B37" i="2"/>
  <c r="B37" i="9" s="1"/>
  <c r="B31" i="2"/>
  <c r="B31" i="9" s="1"/>
  <c r="B32" i="2"/>
  <c r="B32" i="9" s="1"/>
  <c r="B33" i="2"/>
  <c r="B33" i="9" s="1"/>
  <c r="B34" i="2"/>
  <c r="B34" i="9" s="1"/>
  <c r="B21" i="2"/>
  <c r="B131" i="9" l="1"/>
  <c r="C4457" i="6"/>
  <c r="B4499" i="6" s="1"/>
  <c r="C4456" i="6"/>
  <c r="C156" i="6"/>
  <c r="B21" i="9"/>
  <c r="B87" i="2"/>
  <c r="B87" i="9" s="1"/>
  <c r="B88" i="2"/>
  <c r="B72" i="2"/>
  <c r="B72" i="9" s="1"/>
  <c r="B73" i="2"/>
  <c r="B73" i="9" s="1"/>
  <c r="B64" i="2"/>
  <c r="B64" i="9" s="1"/>
  <c r="B76" i="2"/>
  <c r="B76" i="9" s="1"/>
  <c r="B48" i="2"/>
  <c r="B48" i="9" s="1"/>
  <c r="B47" i="2"/>
  <c r="B47" i="9" s="1"/>
  <c r="B46" i="2"/>
  <c r="B46" i="9" s="1"/>
  <c r="B52" i="2"/>
  <c r="B52" i="9" s="1"/>
  <c r="B75" i="2"/>
  <c r="B75" i="9" s="1"/>
  <c r="B74" i="2"/>
  <c r="B74" i="9" s="1"/>
  <c r="B80" i="2"/>
  <c r="B80" i="9" s="1"/>
  <c r="B59" i="2"/>
  <c r="B59" i="9" s="1"/>
  <c r="B41" i="2"/>
  <c r="B41" i="9" s="1"/>
  <c r="B44" i="2"/>
  <c r="B44" i="9" s="1"/>
  <c r="B39" i="2"/>
  <c r="B39" i="9" s="1"/>
  <c r="B40" i="2"/>
  <c r="B40" i="9" s="1"/>
  <c r="B29" i="2"/>
  <c r="B29" i="9" s="1"/>
  <c r="B35" i="2"/>
  <c r="B35" i="9" s="1"/>
  <c r="B23" i="2"/>
  <c r="B88" i="9" l="1"/>
  <c r="C2906" i="6"/>
  <c r="C2856" i="6"/>
  <c r="C2956" i="6"/>
  <c r="C157" i="6"/>
  <c r="B23" i="9"/>
  <c r="C1757" i="6"/>
  <c r="C2807" i="6"/>
  <c r="B2849" i="6" s="1"/>
  <c r="B30" i="2"/>
  <c r="B30" i="9" s="1"/>
  <c r="A1649" i="6" l="1"/>
  <c r="G1646" i="6"/>
  <c r="G1645" i="6"/>
  <c r="G1644" i="6"/>
  <c r="G1643" i="6"/>
  <c r="G1642" i="6"/>
  <c r="G1641" i="6"/>
  <c r="G1640" i="6"/>
  <c r="G1639" i="6"/>
  <c r="G1638" i="6"/>
  <c r="B1638" i="6"/>
  <c r="G1635" i="6"/>
  <c r="G1634" i="6"/>
  <c r="G1633" i="6"/>
  <c r="G1632" i="6"/>
  <c r="G1631" i="6"/>
  <c r="G1630" i="6"/>
  <c r="G1629" i="6"/>
  <c r="G1628" i="6"/>
  <c r="G1627" i="6"/>
  <c r="G1626" i="6"/>
  <c r="B1626" i="6"/>
  <c r="G1623" i="6"/>
  <c r="G1622" i="6"/>
  <c r="G1621" i="6"/>
  <c r="G1620" i="6"/>
  <c r="G1619" i="6"/>
  <c r="G1618" i="6"/>
  <c r="G1617" i="6"/>
  <c r="G1616" i="6"/>
  <c r="G1615" i="6"/>
  <c r="G1614" i="6"/>
  <c r="G1613" i="6"/>
  <c r="G1612" i="6"/>
  <c r="B1612" i="6"/>
  <c r="B1605" i="6"/>
  <c r="G1604" i="6"/>
  <c r="B1604" i="6"/>
  <c r="B1603" i="6"/>
  <c r="B1602" i="6"/>
  <c r="A1449" i="6"/>
  <c r="G1446" i="6"/>
  <c r="G1445" i="6"/>
  <c r="G1444" i="6"/>
  <c r="G1443" i="6"/>
  <c r="G1442" i="6"/>
  <c r="G1441" i="6"/>
  <c r="G1440" i="6"/>
  <c r="G1439" i="6"/>
  <c r="G1438" i="6"/>
  <c r="B1438" i="6"/>
  <c r="G1435" i="6"/>
  <c r="G1434" i="6"/>
  <c r="G1433" i="6"/>
  <c r="G1432" i="6"/>
  <c r="G1431" i="6"/>
  <c r="G1430" i="6"/>
  <c r="G1429" i="6"/>
  <c r="G1428" i="6"/>
  <c r="G1427" i="6"/>
  <c r="G1426" i="6"/>
  <c r="B1426" i="6"/>
  <c r="G1423" i="6"/>
  <c r="G1422" i="6"/>
  <c r="G1421" i="6"/>
  <c r="G1420" i="6"/>
  <c r="G1419" i="6"/>
  <c r="G1418" i="6"/>
  <c r="G1417" i="6"/>
  <c r="G1416" i="6"/>
  <c r="G1415" i="6"/>
  <c r="G1414" i="6"/>
  <c r="G1413" i="6"/>
  <c r="G1412" i="6"/>
  <c r="B1412" i="6"/>
  <c r="B1405" i="6"/>
  <c r="G1404" i="6"/>
  <c r="B1404" i="6"/>
  <c r="B1403" i="6"/>
  <c r="B1402" i="6"/>
  <c r="A2749" i="6"/>
  <c r="G2746" i="6"/>
  <c r="G2745" i="6"/>
  <c r="G2744" i="6"/>
  <c r="G2743" i="6"/>
  <c r="G2742" i="6"/>
  <c r="G2741" i="6"/>
  <c r="G2740" i="6"/>
  <c r="G2739" i="6"/>
  <c r="G2738" i="6"/>
  <c r="B2738" i="6"/>
  <c r="G2735" i="6"/>
  <c r="G2734" i="6"/>
  <c r="G2733" i="6"/>
  <c r="G2732" i="6"/>
  <c r="G2731" i="6"/>
  <c r="G2730" i="6"/>
  <c r="G2729" i="6"/>
  <c r="G2728" i="6"/>
  <c r="G2727" i="6"/>
  <c r="G2726" i="6"/>
  <c r="B2726" i="6"/>
  <c r="G2723" i="6"/>
  <c r="G2722" i="6"/>
  <c r="G2721" i="6"/>
  <c r="G2720" i="6"/>
  <c r="G2719" i="6"/>
  <c r="G2718" i="6"/>
  <c r="G2717" i="6"/>
  <c r="G2716" i="6"/>
  <c r="G2715" i="6"/>
  <c r="G2714" i="6"/>
  <c r="G2713" i="6"/>
  <c r="G2712" i="6"/>
  <c r="B2712" i="6"/>
  <c r="B2705" i="6"/>
  <c r="G2704" i="6"/>
  <c r="B2704" i="6"/>
  <c r="B2703" i="6"/>
  <c r="B2702" i="6"/>
  <c r="A2699" i="6"/>
  <c r="G2696" i="6"/>
  <c r="G2695" i="6"/>
  <c r="G2694" i="6"/>
  <c r="G2693" i="6"/>
  <c r="G2692" i="6"/>
  <c r="G2691" i="6"/>
  <c r="G2690" i="6"/>
  <c r="G2689" i="6"/>
  <c r="G2688" i="6"/>
  <c r="B2688" i="6"/>
  <c r="G2685" i="6"/>
  <c r="G2684" i="6"/>
  <c r="G2683" i="6"/>
  <c r="G2682" i="6"/>
  <c r="G2681" i="6"/>
  <c r="G2680" i="6"/>
  <c r="G2679" i="6"/>
  <c r="G2678" i="6"/>
  <c r="G2677" i="6"/>
  <c r="G2676" i="6"/>
  <c r="B2676" i="6"/>
  <c r="G2673" i="6"/>
  <c r="G2672" i="6"/>
  <c r="G2671" i="6"/>
  <c r="G2670" i="6"/>
  <c r="G2669" i="6"/>
  <c r="G2668" i="6"/>
  <c r="G2667" i="6"/>
  <c r="G2666" i="6"/>
  <c r="G2665" i="6"/>
  <c r="G2664" i="6"/>
  <c r="G2663" i="6"/>
  <c r="G2662" i="6"/>
  <c r="B2662" i="6"/>
  <c r="B2655" i="6"/>
  <c r="G2654" i="6"/>
  <c r="B2654" i="6"/>
  <c r="B2653" i="6"/>
  <c r="B2652" i="6"/>
  <c r="A2649" i="6"/>
  <c r="G2646" i="6"/>
  <c r="G2645" i="6"/>
  <c r="G2644" i="6"/>
  <c r="G2643" i="6"/>
  <c r="G2642" i="6"/>
  <c r="G2641" i="6"/>
  <c r="G2640" i="6"/>
  <c r="G2639" i="6"/>
  <c r="G2638" i="6"/>
  <c r="B2638" i="6"/>
  <c r="G2635" i="6"/>
  <c r="G2634" i="6"/>
  <c r="G2633" i="6"/>
  <c r="G2632" i="6"/>
  <c r="G2631" i="6"/>
  <c r="G2630" i="6"/>
  <c r="G2629" i="6"/>
  <c r="G2628" i="6"/>
  <c r="G2627" i="6"/>
  <c r="G2626" i="6"/>
  <c r="B2626" i="6"/>
  <c r="G2623" i="6"/>
  <c r="G2622" i="6"/>
  <c r="G2621" i="6"/>
  <c r="G2620" i="6"/>
  <c r="G2619" i="6"/>
  <c r="G2618" i="6"/>
  <c r="G2617" i="6"/>
  <c r="G2616" i="6"/>
  <c r="G2615" i="6"/>
  <c r="G2614" i="6"/>
  <c r="G2613" i="6"/>
  <c r="G2612" i="6"/>
  <c r="B2612" i="6"/>
  <c r="B2605" i="6"/>
  <c r="G2604" i="6"/>
  <c r="B2604" i="6"/>
  <c r="B2603" i="6"/>
  <c r="B2602" i="6"/>
  <c r="A2599" i="6"/>
  <c r="G2596" i="6"/>
  <c r="G2595" i="6"/>
  <c r="G2594" i="6"/>
  <c r="G2593" i="6"/>
  <c r="G2592" i="6"/>
  <c r="G2591" i="6"/>
  <c r="G2590" i="6"/>
  <c r="G2589" i="6"/>
  <c r="G2588" i="6"/>
  <c r="B2588" i="6"/>
  <c r="G2585" i="6"/>
  <c r="G2584" i="6"/>
  <c r="G2583" i="6"/>
  <c r="G2582" i="6"/>
  <c r="G2581" i="6"/>
  <c r="G2580" i="6"/>
  <c r="G2579" i="6"/>
  <c r="G2578" i="6"/>
  <c r="G2577" i="6"/>
  <c r="G2576" i="6"/>
  <c r="B2576" i="6"/>
  <c r="G2573" i="6"/>
  <c r="G2572" i="6"/>
  <c r="G2571" i="6"/>
  <c r="G2570" i="6"/>
  <c r="G2569" i="6"/>
  <c r="G2568" i="6"/>
  <c r="G2567" i="6"/>
  <c r="G2566" i="6"/>
  <c r="G2565" i="6"/>
  <c r="G2564" i="6"/>
  <c r="G2563" i="6"/>
  <c r="G2562" i="6"/>
  <c r="B2562" i="6"/>
  <c r="B2555" i="6"/>
  <c r="G2554" i="6"/>
  <c r="B2554" i="6"/>
  <c r="B2553" i="6"/>
  <c r="B2552" i="6"/>
  <c r="A2549" i="6"/>
  <c r="G2546" i="6"/>
  <c r="G2545" i="6"/>
  <c r="G2544" i="6"/>
  <c r="G2543" i="6"/>
  <c r="G2542" i="6"/>
  <c r="G2541" i="6"/>
  <c r="G2540" i="6"/>
  <c r="G2539" i="6"/>
  <c r="G2538" i="6"/>
  <c r="B2538" i="6"/>
  <c r="G2535" i="6"/>
  <c r="G2534" i="6"/>
  <c r="G2533" i="6"/>
  <c r="G2532" i="6"/>
  <c r="G2531" i="6"/>
  <c r="G2530" i="6"/>
  <c r="G2529" i="6"/>
  <c r="G2528" i="6"/>
  <c r="G2527" i="6"/>
  <c r="G2526" i="6"/>
  <c r="B2526" i="6"/>
  <c r="G2523" i="6"/>
  <c r="G2522" i="6"/>
  <c r="G2521" i="6"/>
  <c r="G2520" i="6"/>
  <c r="G2519" i="6"/>
  <c r="G2518" i="6"/>
  <c r="G2517" i="6"/>
  <c r="G2516" i="6"/>
  <c r="G2515" i="6"/>
  <c r="G2514" i="6"/>
  <c r="G2513" i="6"/>
  <c r="G2512" i="6"/>
  <c r="B2512" i="6"/>
  <c r="B2505" i="6"/>
  <c r="G2504" i="6"/>
  <c r="B2504" i="6"/>
  <c r="B2503" i="6"/>
  <c r="B2502" i="6"/>
  <c r="A2499" i="6"/>
  <c r="G2496" i="6"/>
  <c r="G2495" i="6"/>
  <c r="G2494" i="6"/>
  <c r="G2493" i="6"/>
  <c r="G2492" i="6"/>
  <c r="G2491" i="6"/>
  <c r="G2490" i="6"/>
  <c r="G2489" i="6"/>
  <c r="G2488" i="6"/>
  <c r="B2488" i="6"/>
  <c r="G2485" i="6"/>
  <c r="G2484" i="6"/>
  <c r="G2483" i="6"/>
  <c r="G2482" i="6"/>
  <c r="G2481" i="6"/>
  <c r="G2480" i="6"/>
  <c r="G2479" i="6"/>
  <c r="G2478" i="6"/>
  <c r="G2477" i="6"/>
  <c r="G2476" i="6"/>
  <c r="B2476" i="6"/>
  <c r="G2473" i="6"/>
  <c r="G2472" i="6"/>
  <c r="G2471" i="6"/>
  <c r="G2470" i="6"/>
  <c r="G2469" i="6"/>
  <c r="G2468" i="6"/>
  <c r="G2467" i="6"/>
  <c r="G2466" i="6"/>
  <c r="G2465" i="6"/>
  <c r="G2464" i="6"/>
  <c r="G2463" i="6"/>
  <c r="G2462" i="6"/>
  <c r="B2462" i="6"/>
  <c r="B2455" i="6"/>
  <c r="G2454" i="6"/>
  <c r="B2454" i="6"/>
  <c r="B2453" i="6"/>
  <c r="B2452" i="6"/>
  <c r="A2449" i="6"/>
  <c r="G2446" i="6"/>
  <c r="G2445" i="6"/>
  <c r="G2444" i="6"/>
  <c r="G2443" i="6"/>
  <c r="G2442" i="6"/>
  <c r="G2441" i="6"/>
  <c r="G2440" i="6"/>
  <c r="G2439" i="6"/>
  <c r="G2438" i="6"/>
  <c r="B2438" i="6"/>
  <c r="G2435" i="6"/>
  <c r="G2434" i="6"/>
  <c r="G2433" i="6"/>
  <c r="G2432" i="6"/>
  <c r="G2431" i="6"/>
  <c r="G2430" i="6"/>
  <c r="G2429" i="6"/>
  <c r="G2428" i="6"/>
  <c r="G2427" i="6"/>
  <c r="G2426" i="6"/>
  <c r="B2426" i="6"/>
  <c r="G2423" i="6"/>
  <c r="G2422" i="6"/>
  <c r="G2421" i="6"/>
  <c r="G2420" i="6"/>
  <c r="G2419" i="6"/>
  <c r="G2418" i="6"/>
  <c r="G2417" i="6"/>
  <c r="G2416" i="6"/>
  <c r="G2415" i="6"/>
  <c r="G2414" i="6"/>
  <c r="G2413" i="6"/>
  <c r="G2412" i="6"/>
  <c r="B2412" i="6"/>
  <c r="B2405" i="6"/>
  <c r="G2404" i="6"/>
  <c r="B2404" i="6"/>
  <c r="B2403" i="6"/>
  <c r="B2402" i="6"/>
  <c r="A2399" i="6"/>
  <c r="G2396" i="6"/>
  <c r="G2395" i="6"/>
  <c r="G2394" i="6"/>
  <c r="G2393" i="6"/>
  <c r="G2392" i="6"/>
  <c r="G2391" i="6"/>
  <c r="G2390" i="6"/>
  <c r="G2389" i="6"/>
  <c r="G2388" i="6"/>
  <c r="B2388" i="6"/>
  <c r="G2385" i="6"/>
  <c r="G2384" i="6"/>
  <c r="G2383" i="6"/>
  <c r="G2382" i="6"/>
  <c r="G2381" i="6"/>
  <c r="G2380" i="6"/>
  <c r="G2379" i="6"/>
  <c r="G2378" i="6"/>
  <c r="G2377" i="6"/>
  <c r="G2376" i="6"/>
  <c r="B2376" i="6"/>
  <c r="G2373" i="6"/>
  <c r="G2372" i="6"/>
  <c r="G2371" i="6"/>
  <c r="G2370" i="6"/>
  <c r="G2369" i="6"/>
  <c r="G2368" i="6"/>
  <c r="G2367" i="6"/>
  <c r="G2366" i="6"/>
  <c r="G2365" i="6"/>
  <c r="G2364" i="6"/>
  <c r="G2363" i="6"/>
  <c r="G2362" i="6"/>
  <c r="B2362" i="6"/>
  <c r="B2355" i="6"/>
  <c r="G2354" i="6"/>
  <c r="B2354" i="6"/>
  <c r="B2353" i="6"/>
  <c r="B2352" i="6"/>
  <c r="A2349" i="6"/>
  <c r="G2346" i="6"/>
  <c r="G2345" i="6"/>
  <c r="G2344" i="6"/>
  <c r="G2343" i="6"/>
  <c r="G2342" i="6"/>
  <c r="G2341" i="6"/>
  <c r="G2340" i="6"/>
  <c r="G2339" i="6"/>
  <c r="G2338" i="6"/>
  <c r="B2338" i="6"/>
  <c r="G2335" i="6"/>
  <c r="G2334" i="6"/>
  <c r="G2333" i="6"/>
  <c r="G2332" i="6"/>
  <c r="G2331" i="6"/>
  <c r="G2330" i="6"/>
  <c r="G2329" i="6"/>
  <c r="G2328" i="6"/>
  <c r="G2327" i="6"/>
  <c r="G2326" i="6"/>
  <c r="B2326" i="6"/>
  <c r="G2323" i="6"/>
  <c r="G2322" i="6"/>
  <c r="G2321" i="6"/>
  <c r="G2320" i="6"/>
  <c r="G2319" i="6"/>
  <c r="G2318" i="6"/>
  <c r="G2317" i="6"/>
  <c r="G2316" i="6"/>
  <c r="G2315" i="6"/>
  <c r="G2314" i="6"/>
  <c r="G2313" i="6"/>
  <c r="G2312" i="6"/>
  <c r="B2312" i="6"/>
  <c r="B2305" i="6"/>
  <c r="G2304" i="6"/>
  <c r="B2304" i="6"/>
  <c r="B2303" i="6"/>
  <c r="B2302" i="6"/>
  <c r="A2299" i="6"/>
  <c r="G2296" i="6"/>
  <c r="G2295" i="6"/>
  <c r="G2294" i="6"/>
  <c r="G2293" i="6"/>
  <c r="G2292" i="6"/>
  <c r="G2291" i="6"/>
  <c r="G2290" i="6"/>
  <c r="G2289" i="6"/>
  <c r="G2288" i="6"/>
  <c r="B2288" i="6"/>
  <c r="G2285" i="6"/>
  <c r="G2284" i="6"/>
  <c r="G2283" i="6"/>
  <c r="G2282" i="6"/>
  <c r="G2281" i="6"/>
  <c r="G2280" i="6"/>
  <c r="G2279" i="6"/>
  <c r="G2278" i="6"/>
  <c r="G2277" i="6"/>
  <c r="G2276" i="6"/>
  <c r="B2276" i="6"/>
  <c r="G2273" i="6"/>
  <c r="G2272" i="6"/>
  <c r="G2271" i="6"/>
  <c r="G2270" i="6"/>
  <c r="G2269" i="6"/>
  <c r="G2268" i="6"/>
  <c r="G2267" i="6"/>
  <c r="G2266" i="6"/>
  <c r="G2265" i="6"/>
  <c r="G2264" i="6"/>
  <c r="G2263" i="6"/>
  <c r="G2262" i="6"/>
  <c r="B2262" i="6"/>
  <c r="B2255" i="6"/>
  <c r="G2254" i="6"/>
  <c r="B2254" i="6"/>
  <c r="B2253" i="6"/>
  <c r="B2252" i="6"/>
  <c r="A2249" i="6"/>
  <c r="G2246" i="6"/>
  <c r="G2245" i="6"/>
  <c r="G2244" i="6"/>
  <c r="G2243" i="6"/>
  <c r="G2242" i="6"/>
  <c r="G2241" i="6"/>
  <c r="G2240" i="6"/>
  <c r="G2239" i="6"/>
  <c r="G2238" i="6"/>
  <c r="B2238" i="6"/>
  <c r="G2235" i="6"/>
  <c r="G2234" i="6"/>
  <c r="G2233" i="6"/>
  <c r="G2232" i="6"/>
  <c r="G2231" i="6"/>
  <c r="G2230" i="6"/>
  <c r="G2229" i="6"/>
  <c r="G2228" i="6"/>
  <c r="G2227" i="6"/>
  <c r="G2226" i="6"/>
  <c r="B2226" i="6"/>
  <c r="G2223" i="6"/>
  <c r="G2222" i="6"/>
  <c r="G2221" i="6"/>
  <c r="G2220" i="6"/>
  <c r="G2219" i="6"/>
  <c r="G2218" i="6"/>
  <c r="G2217" i="6"/>
  <c r="G2216" i="6"/>
  <c r="G2215" i="6"/>
  <c r="G2214" i="6"/>
  <c r="G2213" i="6"/>
  <c r="G2212" i="6"/>
  <c r="B2212" i="6"/>
  <c r="B2205" i="6"/>
  <c r="G2204" i="6"/>
  <c r="B2204" i="6"/>
  <c r="B2203" i="6"/>
  <c r="B2202" i="6"/>
  <c r="A2199" i="6"/>
  <c r="G2196" i="6"/>
  <c r="G2195" i="6"/>
  <c r="G2194" i="6"/>
  <c r="G2193" i="6"/>
  <c r="G2192" i="6"/>
  <c r="G2191" i="6"/>
  <c r="G2190" i="6"/>
  <c r="G2189" i="6"/>
  <c r="G2188" i="6"/>
  <c r="B2188" i="6"/>
  <c r="G2185" i="6"/>
  <c r="G2184" i="6"/>
  <c r="G2183" i="6"/>
  <c r="G2182" i="6"/>
  <c r="G2181" i="6"/>
  <c r="G2180" i="6"/>
  <c r="G2179" i="6"/>
  <c r="G2178" i="6"/>
  <c r="G2177" i="6"/>
  <c r="G2176" i="6"/>
  <c r="B2176" i="6"/>
  <c r="G2173" i="6"/>
  <c r="G2172" i="6"/>
  <c r="G2171" i="6"/>
  <c r="G2170" i="6"/>
  <c r="G2169" i="6"/>
  <c r="G2168" i="6"/>
  <c r="G2167" i="6"/>
  <c r="G2166" i="6"/>
  <c r="G2165" i="6"/>
  <c r="G2164" i="6"/>
  <c r="G2163" i="6"/>
  <c r="G2162" i="6"/>
  <c r="B2162" i="6"/>
  <c r="B2155" i="6"/>
  <c r="G2154" i="6"/>
  <c r="B2154" i="6"/>
  <c r="B2153" i="6"/>
  <c r="B2152" i="6"/>
  <c r="A2149" i="6"/>
  <c r="G2146" i="6"/>
  <c r="G2145" i="6"/>
  <c r="G2144" i="6"/>
  <c r="G2143" i="6"/>
  <c r="G2142" i="6"/>
  <c r="G2141" i="6"/>
  <c r="G2140" i="6"/>
  <c r="G2139" i="6"/>
  <c r="G2138" i="6"/>
  <c r="B2138" i="6"/>
  <c r="G2135" i="6"/>
  <c r="G2134" i="6"/>
  <c r="G2133" i="6"/>
  <c r="G2132" i="6"/>
  <c r="G2131" i="6"/>
  <c r="G2130" i="6"/>
  <c r="G2129" i="6"/>
  <c r="G2128" i="6"/>
  <c r="G2127" i="6"/>
  <c r="G2126" i="6"/>
  <c r="B2126" i="6"/>
  <c r="G2123" i="6"/>
  <c r="G2122" i="6"/>
  <c r="G2121" i="6"/>
  <c r="G2120" i="6"/>
  <c r="G2119" i="6"/>
  <c r="G2118" i="6"/>
  <c r="G2117" i="6"/>
  <c r="G2116" i="6"/>
  <c r="G2115" i="6"/>
  <c r="G2114" i="6"/>
  <c r="G2113" i="6"/>
  <c r="G2112" i="6"/>
  <c r="B2112" i="6"/>
  <c r="B2105" i="6"/>
  <c r="G2104" i="6"/>
  <c r="B2104" i="6"/>
  <c r="B2103" i="6"/>
  <c r="B2102" i="6"/>
  <c r="A2099" i="6"/>
  <c r="G2096" i="6"/>
  <c r="G2095" i="6"/>
  <c r="G2094" i="6"/>
  <c r="G2093" i="6"/>
  <c r="G2092" i="6"/>
  <c r="G2091" i="6"/>
  <c r="G2090" i="6"/>
  <c r="G2089" i="6"/>
  <c r="G2088" i="6"/>
  <c r="B2088" i="6"/>
  <c r="G2085" i="6"/>
  <c r="G2084" i="6"/>
  <c r="G2083" i="6"/>
  <c r="G2082" i="6"/>
  <c r="G2081" i="6"/>
  <c r="G2080" i="6"/>
  <c r="G2079" i="6"/>
  <c r="G2078" i="6"/>
  <c r="G2077" i="6"/>
  <c r="G2076" i="6"/>
  <c r="B2076" i="6"/>
  <c r="G2073" i="6"/>
  <c r="G2072" i="6"/>
  <c r="G2071" i="6"/>
  <c r="G2070" i="6"/>
  <c r="G2069" i="6"/>
  <c r="G2068" i="6"/>
  <c r="G2067" i="6"/>
  <c r="G2066" i="6"/>
  <c r="G2065" i="6"/>
  <c r="G2064" i="6"/>
  <c r="G2063" i="6"/>
  <c r="G2062" i="6"/>
  <c r="B2062" i="6"/>
  <c r="B2055" i="6"/>
  <c r="G2054" i="6"/>
  <c r="B2054" i="6"/>
  <c r="B2053" i="6"/>
  <c r="B2052" i="6"/>
  <c r="A2049" i="6"/>
  <c r="G2046" i="6"/>
  <c r="G2045" i="6"/>
  <c r="G2044" i="6"/>
  <c r="G2043" i="6"/>
  <c r="G2042" i="6"/>
  <c r="G2041" i="6"/>
  <c r="G2040" i="6"/>
  <c r="G2039" i="6"/>
  <c r="G2038" i="6"/>
  <c r="B2038" i="6"/>
  <c r="G2035" i="6"/>
  <c r="G2034" i="6"/>
  <c r="G2033" i="6"/>
  <c r="G2032" i="6"/>
  <c r="G2031" i="6"/>
  <c r="G2030" i="6"/>
  <c r="G2029" i="6"/>
  <c r="G2028" i="6"/>
  <c r="G2027" i="6"/>
  <c r="G2026" i="6"/>
  <c r="B2026" i="6"/>
  <c r="G2023" i="6"/>
  <c r="G2022" i="6"/>
  <c r="G2021" i="6"/>
  <c r="G2020" i="6"/>
  <c r="G2019" i="6"/>
  <c r="G2018" i="6"/>
  <c r="G2017" i="6"/>
  <c r="G2016" i="6"/>
  <c r="G2015" i="6"/>
  <c r="G2014" i="6"/>
  <c r="G2013" i="6"/>
  <c r="G2012" i="6"/>
  <c r="B2012" i="6"/>
  <c r="B2005" i="6"/>
  <c r="G2004" i="6"/>
  <c r="B2004" i="6"/>
  <c r="B2003" i="6"/>
  <c r="B2002" i="6"/>
  <c r="A1999" i="6"/>
  <c r="G1996" i="6"/>
  <c r="G1995" i="6"/>
  <c r="G1994" i="6"/>
  <c r="G1993" i="6"/>
  <c r="G1992" i="6"/>
  <c r="G1991" i="6"/>
  <c r="G1990" i="6"/>
  <c r="G1989" i="6"/>
  <c r="G1988" i="6"/>
  <c r="B1988" i="6"/>
  <c r="G1985" i="6"/>
  <c r="G1984" i="6"/>
  <c r="G1983" i="6"/>
  <c r="G1982" i="6"/>
  <c r="G1981" i="6"/>
  <c r="G1980" i="6"/>
  <c r="G1979" i="6"/>
  <c r="G1978" i="6"/>
  <c r="G1977" i="6"/>
  <c r="G1976" i="6"/>
  <c r="B1976" i="6"/>
  <c r="G1973" i="6"/>
  <c r="G1972" i="6"/>
  <c r="G1971" i="6"/>
  <c r="G1970" i="6"/>
  <c r="G1969" i="6"/>
  <c r="G1968" i="6"/>
  <c r="G1967" i="6"/>
  <c r="G1966" i="6"/>
  <c r="G1965" i="6"/>
  <c r="G1964" i="6"/>
  <c r="G1963" i="6"/>
  <c r="G1962" i="6"/>
  <c r="B1962" i="6"/>
  <c r="B1955" i="6"/>
  <c r="G1954" i="6"/>
  <c r="B1954" i="6"/>
  <c r="B1953" i="6"/>
  <c r="B1952" i="6"/>
  <c r="A1949" i="6"/>
  <c r="G1946" i="6"/>
  <c r="G1945" i="6"/>
  <c r="G1944" i="6"/>
  <c r="G1943" i="6"/>
  <c r="G1942" i="6"/>
  <c r="G1941" i="6"/>
  <c r="G1940" i="6"/>
  <c r="G1939" i="6"/>
  <c r="G1938" i="6"/>
  <c r="B1938" i="6"/>
  <c r="G1935" i="6"/>
  <c r="G1934" i="6"/>
  <c r="G1933" i="6"/>
  <c r="G1932" i="6"/>
  <c r="G1931" i="6"/>
  <c r="G1930" i="6"/>
  <c r="G1929" i="6"/>
  <c r="G1928" i="6"/>
  <c r="G1927" i="6"/>
  <c r="G1926" i="6"/>
  <c r="B1926" i="6"/>
  <c r="G1923" i="6"/>
  <c r="G1922" i="6"/>
  <c r="G1921" i="6"/>
  <c r="G1920" i="6"/>
  <c r="G1919" i="6"/>
  <c r="G1918" i="6"/>
  <c r="G1917" i="6"/>
  <c r="G1916" i="6"/>
  <c r="G1915" i="6"/>
  <c r="G1914" i="6"/>
  <c r="G1913" i="6"/>
  <c r="G1912" i="6"/>
  <c r="B1912" i="6"/>
  <c r="B1905" i="6"/>
  <c r="G1904" i="6"/>
  <c r="B1904" i="6"/>
  <c r="B1903" i="6"/>
  <c r="B1902" i="6"/>
  <c r="A1899" i="6"/>
  <c r="G1896" i="6"/>
  <c r="G1895" i="6"/>
  <c r="G1894" i="6"/>
  <c r="G1893" i="6"/>
  <c r="G1892" i="6"/>
  <c r="G1891" i="6"/>
  <c r="G1890" i="6"/>
  <c r="G1889" i="6"/>
  <c r="G1888" i="6"/>
  <c r="B1888" i="6"/>
  <c r="G1885" i="6"/>
  <c r="G1884" i="6"/>
  <c r="G1883" i="6"/>
  <c r="G1882" i="6"/>
  <c r="G1881" i="6"/>
  <c r="G1880" i="6"/>
  <c r="G1879" i="6"/>
  <c r="G1878" i="6"/>
  <c r="G1877" i="6"/>
  <c r="G1876" i="6"/>
  <c r="B1876" i="6"/>
  <c r="G1873" i="6"/>
  <c r="G1872" i="6"/>
  <c r="G1871" i="6"/>
  <c r="G1870" i="6"/>
  <c r="G1869" i="6"/>
  <c r="G1868" i="6"/>
  <c r="G1867" i="6"/>
  <c r="G1866" i="6"/>
  <c r="G1865" i="6"/>
  <c r="G1864" i="6"/>
  <c r="G1863" i="6"/>
  <c r="G1862" i="6"/>
  <c r="B1862" i="6"/>
  <c r="B1855" i="6"/>
  <c r="G1854" i="6"/>
  <c r="B1854" i="6"/>
  <c r="B1853" i="6"/>
  <c r="B1852" i="6"/>
  <c r="A1849" i="6"/>
  <c r="G1846" i="6"/>
  <c r="G1845" i="6"/>
  <c r="G1844" i="6"/>
  <c r="G1843" i="6"/>
  <c r="G1842" i="6"/>
  <c r="G1841" i="6"/>
  <c r="G1840" i="6"/>
  <c r="G1839" i="6"/>
  <c r="G1838" i="6"/>
  <c r="B1838" i="6"/>
  <c r="G1835" i="6"/>
  <c r="G1834" i="6"/>
  <c r="G1833" i="6"/>
  <c r="G1832" i="6"/>
  <c r="G1831" i="6"/>
  <c r="G1830" i="6"/>
  <c r="G1829" i="6"/>
  <c r="G1828" i="6"/>
  <c r="G1827" i="6"/>
  <c r="G1826" i="6"/>
  <c r="B1826" i="6"/>
  <c r="G1823" i="6"/>
  <c r="G1822" i="6"/>
  <c r="G1821" i="6"/>
  <c r="G1820" i="6"/>
  <c r="G1819" i="6"/>
  <c r="G1818" i="6"/>
  <c r="G1817" i="6"/>
  <c r="G1816" i="6"/>
  <c r="G1815" i="6"/>
  <c r="G1814" i="6"/>
  <c r="G1813" i="6"/>
  <c r="G1812" i="6"/>
  <c r="B1812" i="6"/>
  <c r="B1805" i="6"/>
  <c r="G1804" i="6"/>
  <c r="B1804" i="6"/>
  <c r="B1803" i="6"/>
  <c r="B1802" i="6"/>
  <c r="A1799" i="6"/>
  <c r="A1749" i="6"/>
  <c r="G1746" i="6"/>
  <c r="G1745" i="6"/>
  <c r="G1744" i="6"/>
  <c r="G1743" i="6"/>
  <c r="G1742" i="6"/>
  <c r="G1741" i="6"/>
  <c r="G1740" i="6"/>
  <c r="G1739" i="6"/>
  <c r="G1738" i="6"/>
  <c r="B1738" i="6"/>
  <c r="G1735" i="6"/>
  <c r="G1734" i="6"/>
  <c r="G1733" i="6"/>
  <c r="G1732" i="6"/>
  <c r="G1731" i="6"/>
  <c r="G1730" i="6"/>
  <c r="G1729" i="6"/>
  <c r="G1728" i="6"/>
  <c r="G1727" i="6"/>
  <c r="G1726" i="6"/>
  <c r="B1726" i="6"/>
  <c r="G1723" i="6"/>
  <c r="G1722" i="6"/>
  <c r="G1721" i="6"/>
  <c r="G1720" i="6"/>
  <c r="G1719" i="6"/>
  <c r="G1718" i="6"/>
  <c r="G1717" i="6"/>
  <c r="G1716" i="6"/>
  <c r="G1715" i="6"/>
  <c r="G1714" i="6"/>
  <c r="G1713" i="6"/>
  <c r="G1712" i="6"/>
  <c r="B1712" i="6"/>
  <c r="B1705" i="6"/>
  <c r="G1704" i="6"/>
  <c r="B1704" i="6"/>
  <c r="B1703" i="6"/>
  <c r="B1702" i="6"/>
  <c r="A1699" i="6"/>
  <c r="G1696" i="6"/>
  <c r="G1695" i="6"/>
  <c r="G1694" i="6"/>
  <c r="G1693" i="6"/>
  <c r="G1692" i="6"/>
  <c r="G1691" i="6"/>
  <c r="G1690" i="6"/>
  <c r="G1689" i="6"/>
  <c r="G1688" i="6"/>
  <c r="B1688" i="6"/>
  <c r="G1685" i="6"/>
  <c r="G1684" i="6"/>
  <c r="G1683" i="6"/>
  <c r="G1682" i="6"/>
  <c r="G1681" i="6"/>
  <c r="G1680" i="6"/>
  <c r="G1679" i="6"/>
  <c r="G1678" i="6"/>
  <c r="G1677" i="6"/>
  <c r="G1676" i="6"/>
  <c r="B1676" i="6"/>
  <c r="G1673" i="6"/>
  <c r="G1672" i="6"/>
  <c r="G1671" i="6"/>
  <c r="G1670" i="6"/>
  <c r="G1669" i="6"/>
  <c r="G1668" i="6"/>
  <c r="G1667" i="6"/>
  <c r="G1666" i="6"/>
  <c r="G1665" i="6"/>
  <c r="G1664" i="6"/>
  <c r="G1663" i="6"/>
  <c r="G1662" i="6"/>
  <c r="B1662" i="6"/>
  <c r="B1655" i="6"/>
  <c r="G1654" i="6"/>
  <c r="B1654" i="6"/>
  <c r="B1653" i="6"/>
  <c r="B1652" i="6"/>
  <c r="A1599" i="6"/>
  <c r="G1596" i="6"/>
  <c r="G1595" i="6"/>
  <c r="G1594" i="6"/>
  <c r="G1593" i="6"/>
  <c r="G1592" i="6"/>
  <c r="G1591" i="6"/>
  <c r="G1590" i="6"/>
  <c r="G1589" i="6"/>
  <c r="G1588" i="6"/>
  <c r="B1588" i="6"/>
  <c r="G1585" i="6"/>
  <c r="G1584" i="6"/>
  <c r="G1583" i="6"/>
  <c r="G1582" i="6"/>
  <c r="G1581" i="6"/>
  <c r="G1580" i="6"/>
  <c r="G1579" i="6"/>
  <c r="G1578" i="6"/>
  <c r="G1577" i="6"/>
  <c r="G1576" i="6"/>
  <c r="B1576" i="6"/>
  <c r="G1573" i="6"/>
  <c r="G1572" i="6"/>
  <c r="G1571" i="6"/>
  <c r="G1570" i="6"/>
  <c r="G1569" i="6"/>
  <c r="G1568" i="6"/>
  <c r="G1567" i="6"/>
  <c r="G1566" i="6"/>
  <c r="G1565" i="6"/>
  <c r="G1564" i="6"/>
  <c r="G1563" i="6"/>
  <c r="G1562" i="6"/>
  <c r="B1562" i="6"/>
  <c r="B1555" i="6"/>
  <c r="G1554" i="6"/>
  <c r="B1554" i="6"/>
  <c r="B1553" i="6"/>
  <c r="B1552" i="6"/>
  <c r="A1549" i="6"/>
  <c r="G1546" i="6"/>
  <c r="G1545" i="6"/>
  <c r="G1544" i="6"/>
  <c r="G1543" i="6"/>
  <c r="G1542" i="6"/>
  <c r="G1541" i="6"/>
  <c r="G1540" i="6"/>
  <c r="G1539" i="6"/>
  <c r="G1538" i="6"/>
  <c r="B1538" i="6"/>
  <c r="G1535" i="6"/>
  <c r="G1534" i="6"/>
  <c r="G1533" i="6"/>
  <c r="G1532" i="6"/>
  <c r="G1531" i="6"/>
  <c r="G1530" i="6"/>
  <c r="G1529" i="6"/>
  <c r="G1528" i="6"/>
  <c r="G1527" i="6"/>
  <c r="G1526" i="6"/>
  <c r="B1526" i="6"/>
  <c r="G1523" i="6"/>
  <c r="G1522" i="6"/>
  <c r="G1521" i="6"/>
  <c r="G1520" i="6"/>
  <c r="G1519" i="6"/>
  <c r="G1518" i="6"/>
  <c r="G1517" i="6"/>
  <c r="G1516" i="6"/>
  <c r="G1515" i="6"/>
  <c r="G1514" i="6"/>
  <c r="G1513" i="6"/>
  <c r="G1512" i="6"/>
  <c r="B1512" i="6"/>
  <c r="B1505" i="6"/>
  <c r="G1504" i="6"/>
  <c r="B1504" i="6"/>
  <c r="B1503" i="6"/>
  <c r="B1502" i="6"/>
  <c r="A1499" i="6"/>
  <c r="G1496" i="6"/>
  <c r="G1495" i="6"/>
  <c r="G1494" i="6"/>
  <c r="G1493" i="6"/>
  <c r="G1492" i="6"/>
  <c r="G1491" i="6"/>
  <c r="G1490" i="6"/>
  <c r="G1489" i="6"/>
  <c r="G1488" i="6"/>
  <c r="B1488" i="6"/>
  <c r="G1485" i="6"/>
  <c r="G1484" i="6"/>
  <c r="G1483" i="6"/>
  <c r="G1482" i="6"/>
  <c r="G1481" i="6"/>
  <c r="G1480" i="6"/>
  <c r="G1479" i="6"/>
  <c r="G1478" i="6"/>
  <c r="G1477" i="6"/>
  <c r="G1476" i="6"/>
  <c r="B1476" i="6"/>
  <c r="G1473" i="6"/>
  <c r="G1472" i="6"/>
  <c r="G1471" i="6"/>
  <c r="G1470" i="6"/>
  <c r="G1469" i="6"/>
  <c r="G1468" i="6"/>
  <c r="G1467" i="6"/>
  <c r="G1466" i="6"/>
  <c r="G1465" i="6"/>
  <c r="G1464" i="6"/>
  <c r="G1463" i="6"/>
  <c r="G1462" i="6"/>
  <c r="B1462" i="6"/>
  <c r="B1455" i="6"/>
  <c r="G1454" i="6"/>
  <c r="B1454" i="6"/>
  <c r="B1453" i="6"/>
  <c r="B1452" i="6"/>
  <c r="A1399" i="6"/>
  <c r="G1396" i="6"/>
  <c r="G1395" i="6"/>
  <c r="G1394" i="6"/>
  <c r="G1393" i="6"/>
  <c r="G1392" i="6"/>
  <c r="G1391" i="6"/>
  <c r="G1390" i="6"/>
  <c r="G1389" i="6"/>
  <c r="G1388" i="6"/>
  <c r="B1388" i="6"/>
  <c r="G1385" i="6"/>
  <c r="G1384" i="6"/>
  <c r="G1383" i="6"/>
  <c r="G1382" i="6"/>
  <c r="G1381" i="6"/>
  <c r="G1380" i="6"/>
  <c r="G1379" i="6"/>
  <c r="G1378" i="6"/>
  <c r="G1377" i="6"/>
  <c r="G1376" i="6"/>
  <c r="B1376" i="6"/>
  <c r="G1373" i="6"/>
  <c r="G1372" i="6"/>
  <c r="G1371" i="6"/>
  <c r="G1370" i="6"/>
  <c r="G1369" i="6"/>
  <c r="G1368" i="6"/>
  <c r="G1367" i="6"/>
  <c r="G1366" i="6"/>
  <c r="G1365" i="6"/>
  <c r="G1364" i="6"/>
  <c r="G1363" i="6"/>
  <c r="G1362" i="6"/>
  <c r="B1362" i="6"/>
  <c r="B1355" i="6"/>
  <c r="G1354" i="6"/>
  <c r="B1354" i="6"/>
  <c r="B1353" i="6"/>
  <c r="B1352" i="6"/>
  <c r="A1349" i="6"/>
  <c r="G1346" i="6"/>
  <c r="G1345" i="6"/>
  <c r="G1344" i="6"/>
  <c r="G1343" i="6"/>
  <c r="G1342" i="6"/>
  <c r="G1341" i="6"/>
  <c r="G1340" i="6"/>
  <c r="G1339" i="6"/>
  <c r="G1338" i="6"/>
  <c r="B1338" i="6"/>
  <c r="G1335" i="6"/>
  <c r="G1334" i="6"/>
  <c r="G1333" i="6"/>
  <c r="G1332" i="6"/>
  <c r="G1331" i="6"/>
  <c r="G1330" i="6"/>
  <c r="G1329" i="6"/>
  <c r="G1328" i="6"/>
  <c r="G1327" i="6"/>
  <c r="G1326" i="6"/>
  <c r="B1326" i="6"/>
  <c r="G1323" i="6"/>
  <c r="G1322" i="6"/>
  <c r="G1321" i="6"/>
  <c r="G1320" i="6"/>
  <c r="G1319" i="6"/>
  <c r="G1318" i="6"/>
  <c r="G1317" i="6"/>
  <c r="G1316" i="6"/>
  <c r="G1315" i="6"/>
  <c r="G1314" i="6"/>
  <c r="G1313" i="6"/>
  <c r="G1312" i="6"/>
  <c r="B1312" i="6"/>
  <c r="B1305" i="6"/>
  <c r="G1304" i="6"/>
  <c r="B1304" i="6"/>
  <c r="B1303" i="6"/>
  <c r="B1302" i="6"/>
  <c r="A1299" i="6"/>
  <c r="G1296" i="6"/>
  <c r="G1295" i="6"/>
  <c r="G1294" i="6"/>
  <c r="G1293" i="6"/>
  <c r="G1292" i="6"/>
  <c r="G1291" i="6"/>
  <c r="G1290" i="6"/>
  <c r="G1289" i="6"/>
  <c r="G1288" i="6"/>
  <c r="B1288" i="6"/>
  <c r="G1285" i="6"/>
  <c r="G1284" i="6"/>
  <c r="G1283" i="6"/>
  <c r="G1282" i="6"/>
  <c r="G1281" i="6"/>
  <c r="G1280" i="6"/>
  <c r="G1279" i="6"/>
  <c r="G1278" i="6"/>
  <c r="G1277" i="6"/>
  <c r="G1276" i="6"/>
  <c r="B1276" i="6"/>
  <c r="G1273" i="6"/>
  <c r="G1272" i="6"/>
  <c r="G1271" i="6"/>
  <c r="G1270" i="6"/>
  <c r="G1269" i="6"/>
  <c r="G1268" i="6"/>
  <c r="G1267" i="6"/>
  <c r="G1266" i="6"/>
  <c r="G1265" i="6"/>
  <c r="G1264" i="6"/>
  <c r="G1263" i="6"/>
  <c r="G1262" i="6"/>
  <c r="B1262" i="6"/>
  <c r="B1255" i="6"/>
  <c r="G1254" i="6"/>
  <c r="B1254" i="6"/>
  <c r="B1253" i="6"/>
  <c r="B1252" i="6"/>
  <c r="A1249" i="6"/>
  <c r="G1246" i="6"/>
  <c r="G1245" i="6"/>
  <c r="G1244" i="6"/>
  <c r="G1243" i="6"/>
  <c r="G1242" i="6"/>
  <c r="G1241" i="6"/>
  <c r="G1240" i="6"/>
  <c r="G1239" i="6"/>
  <c r="G1238" i="6"/>
  <c r="B1238" i="6"/>
  <c r="G1235" i="6"/>
  <c r="G1234" i="6"/>
  <c r="G1233" i="6"/>
  <c r="G1232" i="6"/>
  <c r="G1231" i="6"/>
  <c r="G1230" i="6"/>
  <c r="G1229" i="6"/>
  <c r="G1228" i="6"/>
  <c r="G1227" i="6"/>
  <c r="G1226" i="6"/>
  <c r="B1226" i="6"/>
  <c r="G1223" i="6"/>
  <c r="G1222" i="6"/>
  <c r="G1221" i="6"/>
  <c r="G1220" i="6"/>
  <c r="G1219" i="6"/>
  <c r="G1218" i="6"/>
  <c r="G1217" i="6"/>
  <c r="G1216" i="6"/>
  <c r="G1215" i="6"/>
  <c r="G1214" i="6"/>
  <c r="G1213" i="6"/>
  <c r="G1212" i="6"/>
  <c r="B1212" i="6"/>
  <c r="B1205" i="6"/>
  <c r="G1204" i="6"/>
  <c r="B1204" i="6"/>
  <c r="B1203" i="6"/>
  <c r="B1202" i="6"/>
  <c r="A1199" i="6"/>
  <c r="G1196" i="6"/>
  <c r="G1195" i="6"/>
  <c r="G1194" i="6"/>
  <c r="G1193" i="6"/>
  <c r="G1192" i="6"/>
  <c r="G1191" i="6"/>
  <c r="G1190" i="6"/>
  <c r="G1189" i="6"/>
  <c r="G1188" i="6"/>
  <c r="B1188" i="6"/>
  <c r="G1185" i="6"/>
  <c r="G1184" i="6"/>
  <c r="G1183" i="6"/>
  <c r="G1182" i="6"/>
  <c r="G1181" i="6"/>
  <c r="G1180" i="6"/>
  <c r="G1179" i="6"/>
  <c r="G1178" i="6"/>
  <c r="G1177" i="6"/>
  <c r="G1176" i="6"/>
  <c r="B1176" i="6"/>
  <c r="G1173" i="6"/>
  <c r="G1172" i="6"/>
  <c r="G1171" i="6"/>
  <c r="G1170" i="6"/>
  <c r="G1169" i="6"/>
  <c r="G1168" i="6"/>
  <c r="G1167" i="6"/>
  <c r="G1166" i="6"/>
  <c r="G1165" i="6"/>
  <c r="G1164" i="6"/>
  <c r="G1163" i="6"/>
  <c r="G1162" i="6"/>
  <c r="B1162" i="6"/>
  <c r="B1155" i="6"/>
  <c r="G1154" i="6"/>
  <c r="B1154" i="6"/>
  <c r="B1153" i="6"/>
  <c r="B1152" i="6"/>
  <c r="A1149" i="6"/>
  <c r="G1146" i="6"/>
  <c r="G1145" i="6"/>
  <c r="G1144" i="6"/>
  <c r="G1143" i="6"/>
  <c r="G1142" i="6"/>
  <c r="G1141" i="6"/>
  <c r="G1140" i="6"/>
  <c r="G1139" i="6"/>
  <c r="G1138" i="6"/>
  <c r="B1138" i="6"/>
  <c r="G1135" i="6"/>
  <c r="G1134" i="6"/>
  <c r="G1133" i="6"/>
  <c r="G1132" i="6"/>
  <c r="G1131" i="6"/>
  <c r="G1130" i="6"/>
  <c r="G1129" i="6"/>
  <c r="G1128" i="6"/>
  <c r="G1127" i="6"/>
  <c r="G1126" i="6"/>
  <c r="B1126" i="6"/>
  <c r="G1123" i="6"/>
  <c r="G1122" i="6"/>
  <c r="G1121" i="6"/>
  <c r="G1120" i="6"/>
  <c r="G1119" i="6"/>
  <c r="G1118" i="6"/>
  <c r="G1117" i="6"/>
  <c r="G1116" i="6"/>
  <c r="G1115" i="6"/>
  <c r="G1114" i="6"/>
  <c r="G1113" i="6"/>
  <c r="G1112" i="6"/>
  <c r="B1112" i="6"/>
  <c r="B1105" i="6"/>
  <c r="G1104" i="6"/>
  <c r="B1104" i="6"/>
  <c r="B1103" i="6"/>
  <c r="B1102" i="6"/>
  <c r="A1099" i="6"/>
  <c r="G1096" i="6"/>
  <c r="G1095" i="6"/>
  <c r="G1094" i="6"/>
  <c r="G1093" i="6"/>
  <c r="G1092" i="6"/>
  <c r="G1091" i="6"/>
  <c r="G1090" i="6"/>
  <c r="G1089" i="6"/>
  <c r="G1088" i="6"/>
  <c r="B1088" i="6"/>
  <c r="G1085" i="6"/>
  <c r="G1084" i="6"/>
  <c r="G1083" i="6"/>
  <c r="G1082" i="6"/>
  <c r="G1081" i="6"/>
  <c r="G1080" i="6"/>
  <c r="G1079" i="6"/>
  <c r="G1078" i="6"/>
  <c r="G1077" i="6"/>
  <c r="G1076" i="6"/>
  <c r="B1076" i="6"/>
  <c r="G1073" i="6"/>
  <c r="G1072" i="6"/>
  <c r="G1071" i="6"/>
  <c r="G1070" i="6"/>
  <c r="G1069" i="6"/>
  <c r="G1068" i="6"/>
  <c r="G1067" i="6"/>
  <c r="G1066" i="6"/>
  <c r="G1065" i="6"/>
  <c r="G1064" i="6"/>
  <c r="G1063" i="6"/>
  <c r="G1062" i="6"/>
  <c r="B1062" i="6"/>
  <c r="B1055" i="6"/>
  <c r="G1054" i="6"/>
  <c r="B1054" i="6"/>
  <c r="B1053" i="6"/>
  <c r="B1052" i="6"/>
  <c r="A1049" i="6"/>
  <c r="G1046" i="6"/>
  <c r="G1045" i="6"/>
  <c r="G1044" i="6"/>
  <c r="G1043" i="6"/>
  <c r="G1042" i="6"/>
  <c r="G1041" i="6"/>
  <c r="G1040" i="6"/>
  <c r="G1039" i="6"/>
  <c r="G1038" i="6"/>
  <c r="B1038" i="6"/>
  <c r="G1035" i="6"/>
  <c r="G1034" i="6"/>
  <c r="G1033" i="6"/>
  <c r="G1032" i="6"/>
  <c r="G1031" i="6"/>
  <c r="G1030" i="6"/>
  <c r="G1029" i="6"/>
  <c r="G1028" i="6"/>
  <c r="G1027" i="6"/>
  <c r="G1026" i="6"/>
  <c r="B1026" i="6"/>
  <c r="G1023" i="6"/>
  <c r="G1022" i="6"/>
  <c r="G1021" i="6"/>
  <c r="G1020" i="6"/>
  <c r="G1019" i="6"/>
  <c r="G1018" i="6"/>
  <c r="G1017" i="6"/>
  <c r="G1016" i="6"/>
  <c r="G1015" i="6"/>
  <c r="G1014" i="6"/>
  <c r="G1013" i="6"/>
  <c r="G1012" i="6"/>
  <c r="B1012" i="6"/>
  <c r="B1005" i="6"/>
  <c r="G1004" i="6"/>
  <c r="B1004" i="6"/>
  <c r="B1003" i="6"/>
  <c r="B1002" i="6"/>
  <c r="A999" i="6"/>
  <c r="G996" i="6"/>
  <c r="G995" i="6"/>
  <c r="G994" i="6"/>
  <c r="G993" i="6"/>
  <c r="G992" i="6"/>
  <c r="G991" i="6"/>
  <c r="G990" i="6"/>
  <c r="G989" i="6"/>
  <c r="G988" i="6"/>
  <c r="B988" i="6"/>
  <c r="G985" i="6"/>
  <c r="G984" i="6"/>
  <c r="G983" i="6"/>
  <c r="G982" i="6"/>
  <c r="G981" i="6"/>
  <c r="G980" i="6"/>
  <c r="G979" i="6"/>
  <c r="G978" i="6"/>
  <c r="G977" i="6"/>
  <c r="G976" i="6"/>
  <c r="B976" i="6"/>
  <c r="G973" i="6"/>
  <c r="G972" i="6"/>
  <c r="G971" i="6"/>
  <c r="G970" i="6"/>
  <c r="G969" i="6"/>
  <c r="G968" i="6"/>
  <c r="G967" i="6"/>
  <c r="G966" i="6"/>
  <c r="G965" i="6"/>
  <c r="G964" i="6"/>
  <c r="G963" i="6"/>
  <c r="G962" i="6"/>
  <c r="B962" i="6"/>
  <c r="B955" i="6"/>
  <c r="G954" i="6"/>
  <c r="B954" i="6"/>
  <c r="B953" i="6"/>
  <c r="B952" i="6"/>
  <c r="A949" i="6"/>
  <c r="G946" i="6"/>
  <c r="G945" i="6"/>
  <c r="G944" i="6"/>
  <c r="G943" i="6"/>
  <c r="G942" i="6"/>
  <c r="G941" i="6"/>
  <c r="G940" i="6"/>
  <c r="G939" i="6"/>
  <c r="G938" i="6"/>
  <c r="B938" i="6"/>
  <c r="G935" i="6"/>
  <c r="G934" i="6"/>
  <c r="G933" i="6"/>
  <c r="G932" i="6"/>
  <c r="G931" i="6"/>
  <c r="G930" i="6"/>
  <c r="G929" i="6"/>
  <c r="G928" i="6"/>
  <c r="G927" i="6"/>
  <c r="G926" i="6"/>
  <c r="B926" i="6"/>
  <c r="G923" i="6"/>
  <c r="G922" i="6"/>
  <c r="G921" i="6"/>
  <c r="G920" i="6"/>
  <c r="G919" i="6"/>
  <c r="G918" i="6"/>
  <c r="G917" i="6"/>
  <c r="G916" i="6"/>
  <c r="G915" i="6"/>
  <c r="G914" i="6"/>
  <c r="G913" i="6"/>
  <c r="G912" i="6"/>
  <c r="B912" i="6"/>
  <c r="B905" i="6"/>
  <c r="G904" i="6"/>
  <c r="B904" i="6"/>
  <c r="B903" i="6"/>
  <c r="B902" i="6"/>
  <c r="A899" i="6"/>
  <c r="G896" i="6"/>
  <c r="G895" i="6"/>
  <c r="G894" i="6"/>
  <c r="G893" i="6"/>
  <c r="G892" i="6"/>
  <c r="G891" i="6"/>
  <c r="G890" i="6"/>
  <c r="G889" i="6"/>
  <c r="G888" i="6"/>
  <c r="B888" i="6"/>
  <c r="G885" i="6"/>
  <c r="G884" i="6"/>
  <c r="G883" i="6"/>
  <c r="G882" i="6"/>
  <c r="G881" i="6"/>
  <c r="G880" i="6"/>
  <c r="G879" i="6"/>
  <c r="G878" i="6"/>
  <c r="G877" i="6"/>
  <c r="G876" i="6"/>
  <c r="B876" i="6"/>
  <c r="G873" i="6"/>
  <c r="G872" i="6"/>
  <c r="G871" i="6"/>
  <c r="G870" i="6"/>
  <c r="G869" i="6"/>
  <c r="G868" i="6"/>
  <c r="G867" i="6"/>
  <c r="G866" i="6"/>
  <c r="G865" i="6"/>
  <c r="G864" i="6"/>
  <c r="G863" i="6"/>
  <c r="G862" i="6"/>
  <c r="B862" i="6"/>
  <c r="B855" i="6"/>
  <c r="G854" i="6"/>
  <c r="B854" i="6"/>
  <c r="B853" i="6"/>
  <c r="B852" i="6"/>
  <c r="A849" i="6"/>
  <c r="G846" i="6"/>
  <c r="G845" i="6"/>
  <c r="G844" i="6"/>
  <c r="G843" i="6"/>
  <c r="G842" i="6"/>
  <c r="G841" i="6"/>
  <c r="G840" i="6"/>
  <c r="G839" i="6"/>
  <c r="G838" i="6"/>
  <c r="B838" i="6"/>
  <c r="G835" i="6"/>
  <c r="G834" i="6"/>
  <c r="G833" i="6"/>
  <c r="G832" i="6"/>
  <c r="G831" i="6"/>
  <c r="G830" i="6"/>
  <c r="G829" i="6"/>
  <c r="G828" i="6"/>
  <c r="G827" i="6"/>
  <c r="G826" i="6"/>
  <c r="B826" i="6"/>
  <c r="G823" i="6"/>
  <c r="G822" i="6"/>
  <c r="G821" i="6"/>
  <c r="G820" i="6"/>
  <c r="G819" i="6"/>
  <c r="G818" i="6"/>
  <c r="G817" i="6"/>
  <c r="G816" i="6"/>
  <c r="G815" i="6"/>
  <c r="G814" i="6"/>
  <c r="G813" i="6"/>
  <c r="G812" i="6"/>
  <c r="B812" i="6"/>
  <c r="B805" i="6"/>
  <c r="G804" i="6"/>
  <c r="B804" i="6"/>
  <c r="B803" i="6"/>
  <c r="B802" i="6"/>
  <c r="A799" i="6"/>
  <c r="G796" i="6"/>
  <c r="G795" i="6"/>
  <c r="G794" i="6"/>
  <c r="G793" i="6"/>
  <c r="G792" i="6"/>
  <c r="G791" i="6"/>
  <c r="G790" i="6"/>
  <c r="G789" i="6"/>
  <c r="G788" i="6"/>
  <c r="B788" i="6"/>
  <c r="G785" i="6"/>
  <c r="G784" i="6"/>
  <c r="G783" i="6"/>
  <c r="G782" i="6"/>
  <c r="G781" i="6"/>
  <c r="G780" i="6"/>
  <c r="G779" i="6"/>
  <c r="G778" i="6"/>
  <c r="G777" i="6"/>
  <c r="G776" i="6"/>
  <c r="B776" i="6"/>
  <c r="G773" i="6"/>
  <c r="G772" i="6"/>
  <c r="G771" i="6"/>
  <c r="G770" i="6"/>
  <c r="G769" i="6"/>
  <c r="G768" i="6"/>
  <c r="G767" i="6"/>
  <c r="G766" i="6"/>
  <c r="G765" i="6"/>
  <c r="G764" i="6"/>
  <c r="G763" i="6"/>
  <c r="G762" i="6"/>
  <c r="B762" i="6"/>
  <c r="B755" i="6"/>
  <c r="G754" i="6"/>
  <c r="B754" i="6"/>
  <c r="B753" i="6"/>
  <c r="B752" i="6"/>
  <c r="A749" i="6"/>
  <c r="G746" i="6"/>
  <c r="G745" i="6"/>
  <c r="G744" i="6"/>
  <c r="G743" i="6"/>
  <c r="G742" i="6"/>
  <c r="G741" i="6"/>
  <c r="G740" i="6"/>
  <c r="G739" i="6"/>
  <c r="G738" i="6"/>
  <c r="B738" i="6"/>
  <c r="G735" i="6"/>
  <c r="G734" i="6"/>
  <c r="G733" i="6"/>
  <c r="G732" i="6"/>
  <c r="G731" i="6"/>
  <c r="G730" i="6"/>
  <c r="G729" i="6"/>
  <c r="G728" i="6"/>
  <c r="G727" i="6"/>
  <c r="G726" i="6"/>
  <c r="B726" i="6"/>
  <c r="G723" i="6"/>
  <c r="G722" i="6"/>
  <c r="G721" i="6"/>
  <c r="G720" i="6"/>
  <c r="G719" i="6"/>
  <c r="G718" i="6"/>
  <c r="G717" i="6"/>
  <c r="G716" i="6"/>
  <c r="G715" i="6"/>
  <c r="G714" i="6"/>
  <c r="G713" i="6"/>
  <c r="G712" i="6"/>
  <c r="B712" i="6"/>
  <c r="B705" i="6"/>
  <c r="G704" i="6"/>
  <c r="B704" i="6"/>
  <c r="B703" i="6"/>
  <c r="B702" i="6"/>
  <c r="A699" i="6"/>
  <c r="G696" i="6"/>
  <c r="G695" i="6"/>
  <c r="G694" i="6"/>
  <c r="G693" i="6"/>
  <c r="G692" i="6"/>
  <c r="G691" i="6"/>
  <c r="G690" i="6"/>
  <c r="G689" i="6"/>
  <c r="G688" i="6"/>
  <c r="B688" i="6"/>
  <c r="G685" i="6"/>
  <c r="G684" i="6"/>
  <c r="G683" i="6"/>
  <c r="G682" i="6"/>
  <c r="G681" i="6"/>
  <c r="G680" i="6"/>
  <c r="G679" i="6"/>
  <c r="G678" i="6"/>
  <c r="G677" i="6"/>
  <c r="G676" i="6"/>
  <c r="B676" i="6"/>
  <c r="G673" i="6"/>
  <c r="G672" i="6"/>
  <c r="G671" i="6"/>
  <c r="G670" i="6"/>
  <c r="G669" i="6"/>
  <c r="G668" i="6"/>
  <c r="G667" i="6"/>
  <c r="G666" i="6"/>
  <c r="G665" i="6"/>
  <c r="G664" i="6"/>
  <c r="G663" i="6"/>
  <c r="G662" i="6"/>
  <c r="B662" i="6"/>
  <c r="B655" i="6"/>
  <c r="G654" i="6"/>
  <c r="B654" i="6"/>
  <c r="B653" i="6"/>
  <c r="B652" i="6"/>
  <c r="A649" i="6"/>
  <c r="G646" i="6"/>
  <c r="G645" i="6"/>
  <c r="G644" i="6"/>
  <c r="G643" i="6"/>
  <c r="G642" i="6"/>
  <c r="G641" i="6"/>
  <c r="G640" i="6"/>
  <c r="G639" i="6"/>
  <c r="G638" i="6"/>
  <c r="B638" i="6"/>
  <c r="G635" i="6"/>
  <c r="G634" i="6"/>
  <c r="G633" i="6"/>
  <c r="G632" i="6"/>
  <c r="G631" i="6"/>
  <c r="G630" i="6"/>
  <c r="G629" i="6"/>
  <c r="G628" i="6"/>
  <c r="G627" i="6"/>
  <c r="G626" i="6"/>
  <c r="B626" i="6"/>
  <c r="G623" i="6"/>
  <c r="G622" i="6"/>
  <c r="G621" i="6"/>
  <c r="G620" i="6"/>
  <c r="G619" i="6"/>
  <c r="G618" i="6"/>
  <c r="G617" i="6"/>
  <c r="G616" i="6"/>
  <c r="G615" i="6"/>
  <c r="G614" i="6"/>
  <c r="G613" i="6"/>
  <c r="G612" i="6"/>
  <c r="B612" i="6"/>
  <c r="B605" i="6"/>
  <c r="G604" i="6"/>
  <c r="B604" i="6"/>
  <c r="B603" i="6"/>
  <c r="B602" i="6"/>
  <c r="A599" i="6"/>
  <c r="G596" i="6"/>
  <c r="G595" i="6"/>
  <c r="G594" i="6"/>
  <c r="G593" i="6"/>
  <c r="G592" i="6"/>
  <c r="G591" i="6"/>
  <c r="G590" i="6"/>
  <c r="G589" i="6"/>
  <c r="G588" i="6"/>
  <c r="B588" i="6"/>
  <c r="G585" i="6"/>
  <c r="G584" i="6"/>
  <c r="G583" i="6"/>
  <c r="G582" i="6"/>
  <c r="G581" i="6"/>
  <c r="G580" i="6"/>
  <c r="G579" i="6"/>
  <c r="G578" i="6"/>
  <c r="G577" i="6"/>
  <c r="G576" i="6"/>
  <c r="B576" i="6"/>
  <c r="G573" i="6"/>
  <c r="G572" i="6"/>
  <c r="G571" i="6"/>
  <c r="G570" i="6"/>
  <c r="G569" i="6"/>
  <c r="G568" i="6"/>
  <c r="G567" i="6"/>
  <c r="G566" i="6"/>
  <c r="G565" i="6"/>
  <c r="G564" i="6"/>
  <c r="G563" i="6"/>
  <c r="G562" i="6"/>
  <c r="B562" i="6"/>
  <c r="B555" i="6"/>
  <c r="G554" i="6"/>
  <c r="B554" i="6"/>
  <c r="B553" i="6"/>
  <c r="B552" i="6"/>
  <c r="A549" i="6"/>
  <c r="G546" i="6"/>
  <c r="G545" i="6"/>
  <c r="G544" i="6"/>
  <c r="G543" i="6"/>
  <c r="G542" i="6"/>
  <c r="G541" i="6"/>
  <c r="G540" i="6"/>
  <c r="G539" i="6"/>
  <c r="G538" i="6"/>
  <c r="B538" i="6"/>
  <c r="G535" i="6"/>
  <c r="G534" i="6"/>
  <c r="G533" i="6"/>
  <c r="G532" i="6"/>
  <c r="G531" i="6"/>
  <c r="G530" i="6"/>
  <c r="G529" i="6"/>
  <c r="G528" i="6"/>
  <c r="G527" i="6"/>
  <c r="G526" i="6"/>
  <c r="B526" i="6"/>
  <c r="G523" i="6"/>
  <c r="G522" i="6"/>
  <c r="G521" i="6"/>
  <c r="G520" i="6"/>
  <c r="G519" i="6"/>
  <c r="G518" i="6"/>
  <c r="G517" i="6"/>
  <c r="G516" i="6"/>
  <c r="G515" i="6"/>
  <c r="G514" i="6"/>
  <c r="G513" i="6"/>
  <c r="G512" i="6"/>
  <c r="B512" i="6"/>
  <c r="B505" i="6"/>
  <c r="G504" i="6"/>
  <c r="B504" i="6"/>
  <c r="B503" i="6"/>
  <c r="B502" i="6"/>
  <c r="A499" i="6"/>
  <c r="G496" i="6"/>
  <c r="G495" i="6"/>
  <c r="G494" i="6"/>
  <c r="G493" i="6"/>
  <c r="G492" i="6"/>
  <c r="G491" i="6"/>
  <c r="G490" i="6"/>
  <c r="G489" i="6"/>
  <c r="G488" i="6"/>
  <c r="B488" i="6"/>
  <c r="G485" i="6"/>
  <c r="G484" i="6"/>
  <c r="G483" i="6"/>
  <c r="G482" i="6"/>
  <c r="G481" i="6"/>
  <c r="G480" i="6"/>
  <c r="G479" i="6"/>
  <c r="G478" i="6"/>
  <c r="G477" i="6"/>
  <c r="G476" i="6"/>
  <c r="B476" i="6"/>
  <c r="G473" i="6"/>
  <c r="G472" i="6"/>
  <c r="G471" i="6"/>
  <c r="G470" i="6"/>
  <c r="G469" i="6"/>
  <c r="G468" i="6"/>
  <c r="G467" i="6"/>
  <c r="G466" i="6"/>
  <c r="G465" i="6"/>
  <c r="G464" i="6"/>
  <c r="G463" i="6"/>
  <c r="G462" i="6"/>
  <c r="B462" i="6"/>
  <c r="B455" i="6"/>
  <c r="G454" i="6"/>
  <c r="B454" i="6"/>
  <c r="B453" i="6"/>
  <c r="B452" i="6"/>
  <c r="A449" i="6"/>
  <c r="G446" i="6"/>
  <c r="G445" i="6"/>
  <c r="G444" i="6"/>
  <c r="G443" i="6"/>
  <c r="G442" i="6"/>
  <c r="G441" i="6"/>
  <c r="G440" i="6"/>
  <c r="G439" i="6"/>
  <c r="G438" i="6"/>
  <c r="B438" i="6"/>
  <c r="G435" i="6"/>
  <c r="G434" i="6"/>
  <c r="G433" i="6"/>
  <c r="G432" i="6"/>
  <c r="G431" i="6"/>
  <c r="G430" i="6"/>
  <c r="G429" i="6"/>
  <c r="G428" i="6"/>
  <c r="G427" i="6"/>
  <c r="G426" i="6"/>
  <c r="B426" i="6"/>
  <c r="G423" i="6"/>
  <c r="G422" i="6"/>
  <c r="G421" i="6"/>
  <c r="G420" i="6"/>
  <c r="G419" i="6"/>
  <c r="G418" i="6"/>
  <c r="G417" i="6"/>
  <c r="G416" i="6"/>
  <c r="G415" i="6"/>
  <c r="G414" i="6"/>
  <c r="G413" i="6"/>
  <c r="G412" i="6"/>
  <c r="B412" i="6"/>
  <c r="B405" i="6"/>
  <c r="G404" i="6"/>
  <c r="B404" i="6"/>
  <c r="B403" i="6"/>
  <c r="B402" i="6"/>
  <c r="A399" i="6"/>
  <c r="G396" i="6"/>
  <c r="G395" i="6"/>
  <c r="G394" i="6"/>
  <c r="G393" i="6"/>
  <c r="G392" i="6"/>
  <c r="G391" i="6"/>
  <c r="G390" i="6"/>
  <c r="G389" i="6"/>
  <c r="G388" i="6"/>
  <c r="B388" i="6"/>
  <c r="G385" i="6"/>
  <c r="G384" i="6"/>
  <c r="G383" i="6"/>
  <c r="G382" i="6"/>
  <c r="G381" i="6"/>
  <c r="G380" i="6"/>
  <c r="G379" i="6"/>
  <c r="G378" i="6"/>
  <c r="G377" i="6"/>
  <c r="G376" i="6"/>
  <c r="B376" i="6"/>
  <c r="G373" i="6"/>
  <c r="G372" i="6"/>
  <c r="G371" i="6"/>
  <c r="G370" i="6"/>
  <c r="G369" i="6"/>
  <c r="G368" i="6"/>
  <c r="G367" i="6"/>
  <c r="G366" i="6"/>
  <c r="G365" i="6"/>
  <c r="G364" i="6"/>
  <c r="G363" i="6"/>
  <c r="G362" i="6"/>
  <c r="B362" i="6"/>
  <c r="B355" i="6"/>
  <c r="G354" i="6"/>
  <c r="B354" i="6"/>
  <c r="B353" i="6"/>
  <c r="B352" i="6"/>
  <c r="A349" i="6"/>
  <c r="G346" i="6"/>
  <c r="G345" i="6"/>
  <c r="G344" i="6"/>
  <c r="G343" i="6"/>
  <c r="G342" i="6"/>
  <c r="G341" i="6"/>
  <c r="G340" i="6"/>
  <c r="G339" i="6"/>
  <c r="G338" i="6"/>
  <c r="B338" i="6"/>
  <c r="G335" i="6"/>
  <c r="G334" i="6"/>
  <c r="G333" i="6"/>
  <c r="G332" i="6"/>
  <c r="G331" i="6"/>
  <c r="G330" i="6"/>
  <c r="G329" i="6"/>
  <c r="G328" i="6"/>
  <c r="G327" i="6"/>
  <c r="G326" i="6"/>
  <c r="B326" i="6"/>
  <c r="G323" i="6"/>
  <c r="G322" i="6"/>
  <c r="G321" i="6"/>
  <c r="G320" i="6"/>
  <c r="G319" i="6"/>
  <c r="G318" i="6"/>
  <c r="G317" i="6"/>
  <c r="G316" i="6"/>
  <c r="G315" i="6"/>
  <c r="G314" i="6"/>
  <c r="G313" i="6"/>
  <c r="G312" i="6"/>
  <c r="B312" i="6"/>
  <c r="B305" i="6"/>
  <c r="G304" i="6"/>
  <c r="B304" i="6"/>
  <c r="B303" i="6"/>
  <c r="B302" i="6"/>
  <c r="A299" i="6"/>
  <c r="G296" i="6"/>
  <c r="G295" i="6"/>
  <c r="G294" i="6"/>
  <c r="G293" i="6"/>
  <c r="G292" i="6"/>
  <c r="G291" i="6"/>
  <c r="G290" i="6"/>
  <c r="G289" i="6"/>
  <c r="G288" i="6"/>
  <c r="B288" i="6"/>
  <c r="G285" i="6"/>
  <c r="G284" i="6"/>
  <c r="G283" i="6"/>
  <c r="G282" i="6"/>
  <c r="G281" i="6"/>
  <c r="G280" i="6"/>
  <c r="G279" i="6"/>
  <c r="G278" i="6"/>
  <c r="G277" i="6"/>
  <c r="G276" i="6"/>
  <c r="B276" i="6"/>
  <c r="G273" i="6"/>
  <c r="G272" i="6"/>
  <c r="G271" i="6"/>
  <c r="G270" i="6"/>
  <c r="G269" i="6"/>
  <c r="G268" i="6"/>
  <c r="G267" i="6"/>
  <c r="G266" i="6"/>
  <c r="G265" i="6"/>
  <c r="G264" i="6"/>
  <c r="G263" i="6"/>
  <c r="G262" i="6"/>
  <c r="B262" i="6"/>
  <c r="B255" i="6"/>
  <c r="G254" i="6"/>
  <c r="B254" i="6"/>
  <c r="B253" i="6"/>
  <c r="B252" i="6"/>
  <c r="A199" i="6"/>
  <c r="G196" i="6"/>
  <c r="G195" i="6"/>
  <c r="G194" i="6"/>
  <c r="G193" i="6"/>
  <c r="G192" i="6"/>
  <c r="G191" i="6"/>
  <c r="G190" i="6"/>
  <c r="G189" i="6"/>
  <c r="G188" i="6"/>
  <c r="B188" i="6"/>
  <c r="G185" i="6"/>
  <c r="G184" i="6"/>
  <c r="G183" i="6"/>
  <c r="G182" i="6"/>
  <c r="G181" i="6"/>
  <c r="G180" i="6"/>
  <c r="G179" i="6"/>
  <c r="G178" i="6"/>
  <c r="G177" i="6"/>
  <c r="G176" i="6"/>
  <c r="B176" i="6"/>
  <c r="G173" i="6"/>
  <c r="B173" i="6"/>
  <c r="G172" i="6"/>
  <c r="B172" i="6"/>
  <c r="G171" i="6"/>
  <c r="B171" i="6"/>
  <c r="G170" i="6"/>
  <c r="B170" i="6"/>
  <c r="G169" i="6"/>
  <c r="B169" i="6"/>
  <c r="G168" i="6"/>
  <c r="B168" i="6"/>
  <c r="G167" i="6"/>
  <c r="B167" i="6"/>
  <c r="G166" i="6"/>
  <c r="B166" i="6"/>
  <c r="G165" i="6"/>
  <c r="B165" i="6"/>
  <c r="G164" i="6"/>
  <c r="B164" i="6"/>
  <c r="G163" i="6"/>
  <c r="B163" i="6"/>
  <c r="G162" i="6"/>
  <c r="B162" i="6"/>
  <c r="G130" i="6"/>
  <c r="B130" i="6"/>
  <c r="G129" i="6"/>
  <c r="B129" i="6"/>
  <c r="G81" i="6"/>
  <c r="B81" i="6"/>
  <c r="G80" i="6"/>
  <c r="B80" i="6"/>
  <c r="G30" i="6"/>
  <c r="G29" i="6"/>
  <c r="G1636" i="6" l="1"/>
  <c r="G2024" i="6"/>
  <c r="G2097" i="6"/>
  <c r="G897" i="6"/>
  <c r="G886" i="6"/>
  <c r="G2086" i="6"/>
  <c r="G2597" i="6"/>
  <c r="G1436" i="6"/>
  <c r="G2297" i="6"/>
  <c r="G2324" i="6"/>
  <c r="G2347" i="6"/>
  <c r="G486" i="6"/>
  <c r="G1297" i="6"/>
  <c r="G1597" i="6"/>
  <c r="G1874" i="6"/>
  <c r="G2197" i="6"/>
  <c r="G2736" i="6"/>
  <c r="G297" i="6"/>
  <c r="G2686" i="6"/>
  <c r="G547" i="6"/>
  <c r="G586" i="6"/>
  <c r="G597" i="6"/>
  <c r="G1397" i="6"/>
  <c r="G1747" i="6"/>
  <c r="G2447" i="6"/>
  <c r="G2474" i="6"/>
  <c r="G2486" i="6"/>
  <c r="G2497" i="6"/>
  <c r="G1447" i="6"/>
  <c r="G1647" i="6"/>
  <c r="G1547" i="6"/>
  <c r="G2174" i="6"/>
  <c r="G2236" i="6"/>
  <c r="G2247" i="6"/>
  <c r="G2624" i="6"/>
  <c r="G2697" i="6"/>
  <c r="G2747" i="6"/>
  <c r="G1624" i="6"/>
  <c r="G1424" i="6"/>
  <c r="G2724" i="6"/>
  <c r="G2674" i="6"/>
  <c r="G736" i="6"/>
  <c r="G747" i="6"/>
  <c r="G1474" i="6"/>
  <c r="G1486" i="6"/>
  <c r="G1497" i="6"/>
  <c r="G1847" i="6"/>
  <c r="G1997" i="6"/>
  <c r="G2147" i="6"/>
  <c r="G2386" i="6"/>
  <c r="G697" i="6"/>
  <c r="G847" i="6"/>
  <c r="G1347" i="6"/>
  <c r="G1674" i="6"/>
  <c r="G1686" i="6"/>
  <c r="G1697" i="6"/>
  <c r="G1897" i="6"/>
  <c r="G2047" i="6"/>
  <c r="G2436" i="6"/>
  <c r="G636" i="6"/>
  <c r="G936" i="6"/>
  <c r="G1036" i="6"/>
  <c r="G1074" i="6"/>
  <c r="G1186" i="6"/>
  <c r="G1224" i="6"/>
  <c r="G1336" i="6"/>
  <c r="G1386" i="6"/>
  <c r="G1536" i="6"/>
  <c r="G1586" i="6"/>
  <c r="G1736" i="6"/>
  <c r="G1836" i="6"/>
  <c r="G1886" i="6"/>
  <c r="G1986" i="6"/>
  <c r="G2036" i="6"/>
  <c r="G2397" i="6"/>
  <c r="G2536" i="6"/>
  <c r="G2547" i="6"/>
  <c r="G1924" i="6"/>
  <c r="G1936" i="6"/>
  <c r="G1947" i="6"/>
  <c r="G2136" i="6"/>
  <c r="G2186" i="6"/>
  <c r="G2636" i="6"/>
  <c r="G2647" i="6"/>
  <c r="G1374" i="6"/>
  <c r="G1574" i="6"/>
  <c r="G2286" i="6"/>
  <c r="G2336" i="6"/>
  <c r="G174" i="6"/>
  <c r="G947" i="6"/>
  <c r="G1047" i="6"/>
  <c r="G1197" i="6"/>
  <c r="G2586" i="6"/>
  <c r="G1324" i="6"/>
  <c r="G1524" i="6"/>
  <c r="G1724" i="6"/>
  <c r="G1824" i="6"/>
  <c r="G1974" i="6"/>
  <c r="G2074" i="6"/>
  <c r="G2124" i="6"/>
  <c r="G2224" i="6"/>
  <c r="G2274" i="6"/>
  <c r="G2374" i="6"/>
  <c r="G2424" i="6"/>
  <c r="G2524" i="6"/>
  <c r="G2574" i="6"/>
  <c r="G424" i="6"/>
  <c r="G986" i="6"/>
  <c r="G997" i="6"/>
  <c r="G1286" i="6"/>
  <c r="G274" i="6"/>
  <c r="G286" i="6"/>
  <c r="G336" i="6"/>
  <c r="G347" i="6"/>
  <c r="G536" i="6"/>
  <c r="G574" i="6"/>
  <c r="G686" i="6"/>
  <c r="G724" i="6"/>
  <c r="G836" i="6"/>
  <c r="G1086" i="6"/>
  <c r="G1097" i="6"/>
  <c r="G1136" i="6"/>
  <c r="G1147" i="6"/>
  <c r="G647" i="6"/>
  <c r="G786" i="6"/>
  <c r="G797" i="6"/>
  <c r="G1236" i="6"/>
  <c r="G1247" i="6"/>
  <c r="G924" i="6"/>
  <c r="G974" i="6"/>
  <c r="G1024" i="6"/>
  <c r="G1124" i="6"/>
  <c r="G1174" i="6"/>
  <c r="G1274" i="6"/>
  <c r="G524" i="6"/>
  <c r="G624" i="6"/>
  <c r="G674" i="6"/>
  <c r="G774" i="6"/>
  <c r="G824" i="6"/>
  <c r="G874" i="6"/>
  <c r="G197" i="6"/>
  <c r="G436" i="6"/>
  <c r="G447" i="6"/>
  <c r="G186" i="6"/>
  <c r="G397" i="6"/>
  <c r="G497" i="6"/>
  <c r="G386" i="6"/>
  <c r="G374" i="6"/>
  <c r="G474" i="6"/>
  <c r="G324" i="6"/>
  <c r="G899" i="6" l="1"/>
  <c r="G2249" i="6"/>
  <c r="G1649" i="6"/>
  <c r="G1199" i="6"/>
  <c r="G349" i="6"/>
  <c r="G749" i="6"/>
  <c r="G2299" i="6"/>
  <c r="G549" i="6"/>
  <c r="G2099" i="6"/>
  <c r="G1349" i="6"/>
  <c r="G449" i="6"/>
  <c r="G2199" i="6"/>
  <c r="G2449" i="6"/>
  <c r="G1749" i="6"/>
  <c r="G1549" i="6"/>
  <c r="G1949" i="6"/>
  <c r="G1249" i="6"/>
  <c r="G2349" i="6"/>
  <c r="G2499" i="6"/>
  <c r="G949" i="6"/>
  <c r="G2149" i="6"/>
  <c r="G2699" i="6"/>
  <c r="G499" i="6"/>
  <c r="G2599" i="6"/>
  <c r="G1299" i="6"/>
  <c r="G2549" i="6"/>
  <c r="G2749" i="6"/>
  <c r="G1799" i="6"/>
  <c r="G2049" i="6"/>
  <c r="G2399" i="6"/>
  <c r="G2649" i="6"/>
  <c r="G1499" i="6"/>
  <c r="G199" i="6"/>
  <c r="G1899" i="6"/>
  <c r="G649" i="6"/>
  <c r="G1099" i="6"/>
  <c r="G599" i="6"/>
  <c r="G1399" i="6"/>
  <c r="G1699" i="6"/>
  <c r="G849" i="6"/>
  <c r="G1449" i="6"/>
  <c r="G799" i="6"/>
  <c r="G1999" i="6"/>
  <c r="G1149" i="6"/>
  <c r="G299" i="6"/>
  <c r="G699" i="6"/>
  <c r="G1849" i="6"/>
  <c r="G1049" i="6"/>
  <c r="G1599" i="6"/>
  <c r="G999" i="6"/>
  <c r="G399" i="6"/>
  <c r="B146" i="6" l="1"/>
  <c r="B145" i="6"/>
  <c r="B144" i="6"/>
  <c r="B143" i="6"/>
  <c r="B142" i="6"/>
  <c r="B141" i="6"/>
  <c r="B140" i="6"/>
  <c r="B139" i="6"/>
  <c r="B138" i="6"/>
  <c r="B135" i="6"/>
  <c r="B134" i="6"/>
  <c r="B133" i="6"/>
  <c r="B132" i="6"/>
  <c r="B131" i="6"/>
  <c r="B128" i="6"/>
  <c r="B127" i="6"/>
  <c r="B126" i="6"/>
  <c r="B123" i="6"/>
  <c r="B122" i="6"/>
  <c r="B121" i="6"/>
  <c r="B120" i="6"/>
  <c r="B119" i="6"/>
  <c r="B118" i="6"/>
  <c r="B117" i="6"/>
  <c r="B116" i="6"/>
  <c r="B115" i="6"/>
  <c r="B114" i="6"/>
  <c r="B113" i="6"/>
  <c r="B112" i="6"/>
  <c r="B96" i="6"/>
  <c r="B95" i="6"/>
  <c r="B94" i="6"/>
  <c r="B93" i="6"/>
  <c r="B92" i="6"/>
  <c r="B91" i="6"/>
  <c r="B90" i="6"/>
  <c r="B89" i="6"/>
  <c r="B88" i="6"/>
  <c r="B85" i="6"/>
  <c r="B84" i="6"/>
  <c r="B83" i="6"/>
  <c r="B82" i="6"/>
  <c r="B79" i="6"/>
  <c r="B78" i="6"/>
  <c r="B77" i="6"/>
  <c r="B76" i="6"/>
  <c r="B73" i="6"/>
  <c r="B72" i="6"/>
  <c r="B71" i="6"/>
  <c r="B70" i="6"/>
  <c r="B69" i="6"/>
  <c r="B68" i="6"/>
  <c r="B67" i="6"/>
  <c r="B66" i="6"/>
  <c r="B65" i="6"/>
  <c r="B64" i="6"/>
  <c r="B63" i="6"/>
  <c r="B62" i="6"/>
  <c r="B46" i="6"/>
  <c r="B45" i="6"/>
  <c r="B44" i="6"/>
  <c r="B43" i="6"/>
  <c r="B42" i="6"/>
  <c r="B41" i="6"/>
  <c r="B40" i="6"/>
  <c r="B39" i="6"/>
  <c r="B38" i="6"/>
  <c r="B26" i="6"/>
  <c r="B23" i="6"/>
  <c r="B22" i="6"/>
  <c r="B21" i="6"/>
  <c r="B20" i="6"/>
  <c r="B19" i="6"/>
  <c r="B18" i="6"/>
  <c r="B17" i="6"/>
  <c r="B16" i="6"/>
  <c r="B15" i="6"/>
  <c r="B14" i="6"/>
  <c r="B13" i="6"/>
  <c r="B12" i="6"/>
  <c r="G18" i="2"/>
  <c r="G2157" i="6"/>
  <c r="G2207" i="6"/>
  <c r="G1557" i="6"/>
  <c r="G57" i="6"/>
  <c r="D18" i="2"/>
  <c r="B85" i="2"/>
  <c r="B85" i="9" s="1"/>
  <c r="B84" i="2"/>
  <c r="B84" i="9" s="1"/>
  <c r="B83" i="9"/>
  <c r="B70" i="2"/>
  <c r="B70" i="9" s="1"/>
  <c r="B68" i="2"/>
  <c r="B68" i="9" s="1"/>
  <c r="B67" i="2"/>
  <c r="B67" i="9" s="1"/>
  <c r="B66" i="2"/>
  <c r="B66" i="9" s="1"/>
  <c r="B65" i="2"/>
  <c r="B65" i="9" s="1"/>
  <c r="B63" i="2"/>
  <c r="B63" i="9" s="1"/>
  <c r="B62" i="2"/>
  <c r="B62" i="9" s="1"/>
  <c r="B61" i="2"/>
  <c r="B61" i="9" s="1"/>
  <c r="B60" i="2"/>
  <c r="B60" i="9" s="1"/>
  <c r="B53" i="2"/>
  <c r="B53" i="9" s="1"/>
  <c r="B51" i="2"/>
  <c r="B51" i="9" s="1"/>
  <c r="B50" i="2"/>
  <c r="B50" i="9" s="1"/>
  <c r="B49" i="2"/>
  <c r="B49" i="9" s="1"/>
  <c r="B45" i="2"/>
  <c r="B45" i="9" s="1"/>
  <c r="B43" i="2"/>
  <c r="B43" i="9" s="1"/>
  <c r="B42" i="2"/>
  <c r="B42" i="9" s="1"/>
  <c r="B38" i="2"/>
  <c r="B38" i="9" s="1"/>
  <c r="B36" i="2"/>
  <c r="B36" i="9" s="1"/>
  <c r="B28" i="2"/>
  <c r="B28" i="9" s="1"/>
  <c r="B27" i="2"/>
  <c r="B27" i="9" s="1"/>
  <c r="B26" i="2"/>
  <c r="B26" i="9" s="1"/>
  <c r="B25" i="2"/>
  <c r="B25" i="9" s="1"/>
  <c r="B22" i="2"/>
  <c r="B22" i="9" s="1"/>
  <c r="B20" i="2"/>
  <c r="B20" i="9" s="1"/>
  <c r="B19" i="2"/>
  <c r="B19" i="9" s="1"/>
  <c r="B18" i="2"/>
  <c r="C206" i="6" s="1"/>
  <c r="C1756" i="6" l="1"/>
  <c r="G657" i="6"/>
  <c r="G1207" i="6"/>
  <c r="C107" i="6"/>
  <c r="C2207" i="6"/>
  <c r="B2249" i="6" s="1"/>
  <c r="G1807" i="6"/>
  <c r="C57" i="6"/>
  <c r="G1857" i="6"/>
  <c r="C2756" i="6"/>
  <c r="C3507" i="6"/>
  <c r="B3549" i="6" s="1"/>
  <c r="C2157" i="6"/>
  <c r="B2199" i="6" s="1"/>
  <c r="C657" i="6"/>
  <c r="B699" i="6" s="1"/>
  <c r="C2757" i="6"/>
  <c r="B2799" i="6" s="1"/>
  <c r="C1557" i="6"/>
  <c r="B1599" i="6" s="1"/>
  <c r="C2806" i="6"/>
  <c r="C3506" i="6"/>
  <c r="G107" i="6"/>
  <c r="G907" i="6"/>
  <c r="C907" i="6"/>
  <c r="B949" i="6" s="1"/>
  <c r="C1207" i="6"/>
  <c r="B1249" i="6" s="1"/>
  <c r="G257" i="6"/>
  <c r="C557" i="6"/>
  <c r="B599" i="6" s="1"/>
  <c r="C607" i="6"/>
  <c r="B649" i="6" s="1"/>
  <c r="C807" i="6"/>
  <c r="B849" i="6" s="1"/>
  <c r="G607" i="6"/>
  <c r="G857" i="6"/>
  <c r="G807" i="6"/>
  <c r="C2657" i="6"/>
  <c r="B2699" i="6" s="1"/>
  <c r="G2707" i="6"/>
  <c r="C1857" i="6"/>
  <c r="B1899" i="6" s="1"/>
  <c r="C1807" i="6"/>
  <c r="B1849" i="6" s="1"/>
  <c r="G1907" i="6"/>
  <c r="G2057" i="6"/>
  <c r="G1257" i="6"/>
  <c r="G1457" i="6"/>
  <c r="C956" i="6"/>
  <c r="C857" i="6"/>
  <c r="B899" i="6" s="1"/>
  <c r="G2107" i="6"/>
  <c r="G707" i="6"/>
  <c r="G1407" i="6"/>
  <c r="C1407" i="6"/>
  <c r="B1449" i="6" s="1"/>
  <c r="C1507" i="6"/>
  <c r="B1549" i="6" s="1"/>
  <c r="C2107" i="6"/>
  <c r="B2149" i="6" s="1"/>
  <c r="C357" i="6"/>
  <c r="B399" i="6" s="1"/>
  <c r="C757" i="6"/>
  <c r="B799" i="6" s="1"/>
  <c r="G357" i="6"/>
  <c r="C1257" i="6"/>
  <c r="B1299" i="6" s="1"/>
  <c r="C1457" i="6"/>
  <c r="B1499" i="6" s="1"/>
  <c r="C1907" i="6"/>
  <c r="B1949" i="6" s="1"/>
  <c r="C307" i="6"/>
  <c r="B349" i="6" s="1"/>
  <c r="C707" i="6"/>
  <c r="B749" i="6" s="1"/>
  <c r="G307" i="6"/>
  <c r="G757" i="6"/>
  <c r="C457" i="6"/>
  <c r="B499" i="6" s="1"/>
  <c r="C1306" i="6"/>
  <c r="C507" i="6"/>
  <c r="B549" i="6" s="1"/>
  <c r="G457" i="6"/>
  <c r="B199" i="6"/>
  <c r="C2707" i="6"/>
  <c r="B2749" i="6" s="1"/>
  <c r="G507" i="6"/>
  <c r="G2657" i="6"/>
  <c r="G1507" i="6"/>
  <c r="C257" i="6"/>
  <c r="B299" i="6" s="1"/>
  <c r="C2057" i="6"/>
  <c r="B2099" i="6" s="1"/>
  <c r="G557" i="6"/>
  <c r="C1057" i="6"/>
  <c r="B1099" i="6" s="1"/>
  <c r="C1107" i="6"/>
  <c r="B1149" i="6" s="1"/>
  <c r="B1799" i="6"/>
  <c r="C2007" i="6"/>
  <c r="B2049" i="6" s="1"/>
  <c r="C2257" i="6"/>
  <c r="B2299" i="6" s="1"/>
  <c r="C2407" i="6"/>
  <c r="B2449" i="6" s="1"/>
  <c r="C2507" i="6"/>
  <c r="B2549" i="6" s="1"/>
  <c r="C2607" i="6"/>
  <c r="B2649" i="6" s="1"/>
  <c r="G407" i="6"/>
  <c r="G957" i="6"/>
  <c r="G1007" i="6"/>
  <c r="G1157" i="6"/>
  <c r="G1307" i="6"/>
  <c r="G1357" i="6"/>
  <c r="G1707" i="6"/>
  <c r="G1957" i="6"/>
  <c r="G2307" i="6"/>
  <c r="G2357" i="6"/>
  <c r="G2457" i="6"/>
  <c r="G2557" i="6"/>
  <c r="C407" i="6"/>
  <c r="B449" i="6" s="1"/>
  <c r="C957" i="6"/>
  <c r="B999" i="6" s="1"/>
  <c r="C1007" i="6"/>
  <c r="B1049" i="6" s="1"/>
  <c r="C1157" i="6"/>
  <c r="B1199" i="6" s="1"/>
  <c r="C1307" i="6"/>
  <c r="B1349" i="6" s="1"/>
  <c r="C1357" i="6"/>
  <c r="B1399" i="6" s="1"/>
  <c r="C1707" i="6"/>
  <c r="B1749" i="6" s="1"/>
  <c r="C1957" i="6"/>
  <c r="B1999" i="6" s="1"/>
  <c r="C2307" i="6"/>
  <c r="B2349" i="6" s="1"/>
  <c r="C2357" i="6"/>
  <c r="B2399" i="6" s="1"/>
  <c r="C2457" i="6"/>
  <c r="B2499" i="6" s="1"/>
  <c r="C2557" i="6"/>
  <c r="B2599" i="6" s="1"/>
  <c r="G1057" i="6"/>
  <c r="G1107" i="6"/>
  <c r="G2007" i="6"/>
  <c r="G2257" i="6"/>
  <c r="G2407" i="6"/>
  <c r="G2507" i="6"/>
  <c r="G2607" i="6"/>
  <c r="G1657" i="6"/>
  <c r="G1607" i="6"/>
  <c r="C1657" i="6"/>
  <c r="B1699" i="6" s="1"/>
  <c r="C1607" i="6"/>
  <c r="B1649" i="6" s="1"/>
  <c r="C1406" i="6"/>
  <c r="C1606" i="6"/>
  <c r="C356" i="6"/>
  <c r="C256" i="6"/>
  <c r="C306" i="6"/>
  <c r="C1806" i="6"/>
  <c r="C1856" i="6"/>
  <c r="C1906" i="6"/>
  <c r="C2256" i="6"/>
  <c r="C2306" i="6"/>
  <c r="C806" i="6"/>
  <c r="C406" i="6"/>
  <c r="C706" i="6"/>
  <c r="C556" i="6"/>
  <c r="C856" i="6"/>
  <c r="C756" i="6"/>
  <c r="C606" i="6"/>
  <c r="C456" i="6"/>
  <c r="C906" i="6"/>
  <c r="C656" i="6"/>
  <c r="C506" i="6"/>
  <c r="C1506" i="6"/>
  <c r="C1556" i="6"/>
  <c r="C1356" i="6"/>
  <c r="C1456" i="6"/>
  <c r="C1656" i="6"/>
  <c r="C1706" i="6"/>
  <c r="C2106" i="6"/>
  <c r="C1956" i="6"/>
  <c r="C2156" i="6"/>
  <c r="C2006" i="6"/>
  <c r="C2206" i="6"/>
  <c r="C2056" i="6"/>
  <c r="C1206" i="6"/>
  <c r="C1256" i="6"/>
  <c r="C1106" i="6"/>
  <c r="C1156" i="6"/>
  <c r="C1056" i="6"/>
  <c r="C1006" i="6"/>
  <c r="C2656" i="6"/>
  <c r="C2706" i="6"/>
  <c r="C2606" i="6"/>
  <c r="C2456" i="6"/>
  <c r="C2506" i="6"/>
  <c r="C2356" i="6"/>
  <c r="C2556" i="6"/>
  <c r="C2406" i="6"/>
  <c r="G7" i="6"/>
  <c r="C7" i="6"/>
  <c r="C6" i="6"/>
  <c r="C56" i="6"/>
  <c r="C106" i="6"/>
  <c r="C7" i="9" l="1"/>
  <c r="A149" i="6" l="1"/>
  <c r="A99" i="6"/>
  <c r="A49" i="6"/>
  <c r="F121" i="2" s="1"/>
  <c r="F24" i="2" l="1"/>
  <c r="F28" i="2"/>
  <c r="F32" i="2"/>
  <c r="F36" i="2"/>
  <c r="F45" i="2"/>
  <c r="F49" i="2"/>
  <c r="F53" i="2"/>
  <c r="F57" i="2"/>
  <c r="F63" i="2"/>
  <c r="F67" i="2"/>
  <c r="F71" i="2"/>
  <c r="F75" i="2"/>
  <c r="F79" i="2"/>
  <c r="F83" i="2"/>
  <c r="F85" i="2"/>
  <c r="F88" i="2"/>
  <c r="F93" i="2"/>
  <c r="F97" i="2"/>
  <c r="F101" i="2"/>
  <c r="F107" i="2"/>
  <c r="F113" i="2"/>
  <c r="F117" i="2"/>
  <c r="F122" i="2"/>
  <c r="F124" i="2"/>
  <c r="F128" i="2"/>
  <c r="F130" i="2"/>
  <c r="F23" i="2"/>
  <c r="F31" i="2"/>
  <c r="F35" i="2"/>
  <c r="F39" i="2"/>
  <c r="F42" i="2"/>
  <c r="F44" i="2"/>
  <c r="F48" i="2"/>
  <c r="F52" i="2"/>
  <c r="F56" i="2"/>
  <c r="F58" i="2"/>
  <c r="F62" i="2"/>
  <c r="F64" i="2"/>
  <c r="F68" i="2"/>
  <c r="F74" i="2"/>
  <c r="F78" i="2"/>
  <c r="F82" i="2"/>
  <c r="F86" i="2"/>
  <c r="F89" i="2"/>
  <c r="F92" i="2"/>
  <c r="F98" i="2"/>
  <c r="F104" i="2"/>
  <c r="F108" i="2"/>
  <c r="F112" i="2"/>
  <c r="F120" i="2"/>
  <c r="F125" i="2"/>
  <c r="F127" i="2"/>
  <c r="F131" i="2"/>
  <c r="F26" i="2"/>
  <c r="F30" i="2"/>
  <c r="F34" i="2"/>
  <c r="F38" i="2"/>
  <c r="F40" i="2"/>
  <c r="F43" i="2"/>
  <c r="F47" i="2"/>
  <c r="F51" i="2"/>
  <c r="F55" i="2"/>
  <c r="F59" i="2"/>
  <c r="F61" i="2"/>
  <c r="F65" i="2"/>
  <c r="F69" i="2"/>
  <c r="F73" i="2"/>
  <c r="F77" i="2"/>
  <c r="F81" i="2"/>
  <c r="F91" i="2"/>
  <c r="F95" i="2"/>
  <c r="F99" i="2"/>
  <c r="F103" i="2"/>
  <c r="F105" i="2"/>
  <c r="F109" i="2"/>
  <c r="F111" i="2"/>
  <c r="F115" i="2"/>
  <c r="F119" i="2"/>
  <c r="F126" i="2"/>
  <c r="F21" i="2"/>
  <c r="F25" i="2"/>
  <c r="F27" i="2"/>
  <c r="F29" i="2"/>
  <c r="F33" i="2"/>
  <c r="F37" i="2"/>
  <c r="F41" i="2"/>
  <c r="F46" i="2"/>
  <c r="F50" i="2"/>
  <c r="F54" i="2"/>
  <c r="F60" i="2"/>
  <c r="F66" i="2"/>
  <c r="F70" i="2"/>
  <c r="F72" i="2"/>
  <c r="F76" i="2"/>
  <c r="F80" i="2"/>
  <c r="F84" i="2"/>
  <c r="F87" i="2"/>
  <c r="F90" i="2"/>
  <c r="F94" i="2"/>
  <c r="F96" i="2"/>
  <c r="F100" i="2"/>
  <c r="F102" i="2"/>
  <c r="F106" i="2"/>
  <c r="F110" i="2"/>
  <c r="F114" i="2"/>
  <c r="F116" i="2"/>
  <c r="F118" i="2"/>
  <c r="F123" i="2"/>
  <c r="F129" i="2"/>
  <c r="F18" i="2"/>
  <c r="D297" i="11" l="1"/>
  <c r="D969" i="11"/>
  <c r="D968" i="11"/>
  <c r="D967" i="11"/>
  <c r="D966" i="11"/>
  <c r="D965" i="11"/>
  <c r="D964" i="11"/>
  <c r="D963" i="11"/>
  <c r="D962" i="11"/>
  <c r="D960" i="11"/>
  <c r="D959" i="11"/>
  <c r="D958" i="11"/>
  <c r="D957" i="11"/>
  <c r="D956" i="11"/>
  <c r="D955" i="11"/>
  <c r="D953" i="11"/>
  <c r="D952" i="11"/>
  <c r="D951" i="11"/>
  <c r="D949" i="11"/>
  <c r="D948" i="11"/>
  <c r="D947" i="11"/>
  <c r="D945" i="11"/>
  <c r="D944" i="11"/>
  <c r="D943" i="11"/>
  <c r="D942" i="11"/>
  <c r="D941" i="11"/>
  <c r="D940" i="11"/>
  <c r="D939" i="11"/>
  <c r="D938" i="11"/>
  <c r="D937" i="11"/>
  <c r="D936" i="11"/>
  <c r="D935" i="11"/>
  <c r="D933" i="11"/>
  <c r="D932" i="11"/>
  <c r="D931" i="11"/>
  <c r="D930" i="11"/>
  <c r="D929" i="11"/>
  <c r="D928" i="11"/>
  <c r="D927" i="11"/>
  <c r="D926" i="11"/>
  <c r="D925" i="11"/>
  <c r="D924" i="11"/>
  <c r="D923" i="11"/>
  <c r="D922" i="11"/>
  <c r="D921" i="11"/>
  <c r="D920" i="11"/>
  <c r="D919" i="11"/>
  <c r="D918" i="11"/>
  <c r="D917" i="11"/>
  <c r="D915" i="11"/>
  <c r="D914" i="11"/>
  <c r="D913" i="11"/>
  <c r="D912" i="11"/>
  <c r="D911" i="11"/>
  <c r="D910" i="11"/>
  <c r="D909" i="11"/>
  <c r="D907" i="11"/>
  <c r="D906" i="11"/>
  <c r="D905" i="11"/>
  <c r="D904" i="11"/>
  <c r="D903" i="11"/>
  <c r="D902" i="11"/>
  <c r="D901" i="11"/>
  <c r="D899" i="11"/>
  <c r="D898" i="11"/>
  <c r="D897" i="11"/>
  <c r="D896" i="11"/>
  <c r="D895" i="11"/>
  <c r="D894" i="11"/>
  <c r="D892" i="11"/>
  <c r="D891" i="11"/>
  <c r="D890" i="11"/>
  <c r="D889" i="11"/>
  <c r="D887" i="11"/>
  <c r="D886" i="11"/>
  <c r="D885" i="11"/>
  <c r="D883" i="11"/>
  <c r="D882" i="11"/>
  <c r="D881" i="11"/>
  <c r="D880" i="11"/>
  <c r="D879" i="11"/>
  <c r="D878" i="11"/>
  <c r="D876" i="11"/>
  <c r="D875" i="11"/>
  <c r="D874" i="11"/>
  <c r="D873" i="11"/>
  <c r="D872" i="11"/>
  <c r="D871" i="11"/>
  <c r="D870" i="11"/>
  <c r="D868" i="11"/>
  <c r="D867" i="11"/>
  <c r="D866" i="11"/>
  <c r="D865" i="11"/>
  <c r="D864" i="11"/>
  <c r="D863" i="11"/>
  <c r="D862" i="11"/>
  <c r="D860" i="11"/>
  <c r="D859" i="11"/>
  <c r="D858" i="11"/>
  <c r="D857" i="11"/>
  <c r="D856" i="11"/>
  <c r="D855" i="11"/>
  <c r="D854" i="11"/>
  <c r="D853" i="11"/>
  <c r="D852" i="11"/>
  <c r="D850" i="11"/>
  <c r="D849" i="11"/>
  <c r="D848" i="11"/>
  <c r="D847" i="11"/>
  <c r="D846" i="11"/>
  <c r="D844" i="11"/>
  <c r="D843" i="11"/>
  <c r="D842" i="11"/>
  <c r="D841" i="11"/>
  <c r="D840" i="11"/>
  <c r="D839" i="11"/>
  <c r="D838" i="11"/>
  <c r="D837" i="11"/>
  <c r="D836" i="11"/>
  <c r="D835" i="11"/>
  <c r="D833" i="11"/>
  <c r="D832" i="11"/>
  <c r="D831" i="11"/>
  <c r="D830" i="11"/>
  <c r="D829" i="11"/>
  <c r="D828" i="11"/>
  <c r="D827" i="11"/>
  <c r="D826" i="11"/>
  <c r="D825" i="11"/>
  <c r="D823" i="11"/>
  <c r="D822" i="11"/>
  <c r="D821" i="11"/>
  <c r="D820" i="11"/>
  <c r="D819" i="11"/>
  <c r="D818" i="11"/>
  <c r="D817" i="11"/>
  <c r="D816" i="11"/>
  <c r="D815" i="11"/>
  <c r="D813" i="11"/>
  <c r="D812" i="11"/>
  <c r="D811" i="11"/>
  <c r="D809" i="11"/>
  <c r="D808" i="11"/>
  <c r="D807" i="11"/>
  <c r="D806" i="11"/>
  <c r="D805" i="11"/>
  <c r="D803" i="11"/>
  <c r="D802" i="11"/>
  <c r="D801" i="11"/>
  <c r="D800" i="11"/>
  <c r="D799" i="11"/>
  <c r="D797" i="11"/>
  <c r="D796" i="11"/>
  <c r="D795" i="11"/>
  <c r="D794" i="11"/>
  <c r="D793" i="11"/>
  <c r="D792" i="11"/>
  <c r="D790" i="11"/>
  <c r="D789" i="11"/>
  <c r="D788" i="11"/>
  <c r="D787" i="11"/>
  <c r="D786" i="11"/>
  <c r="D785" i="11"/>
  <c r="D783" i="11"/>
  <c r="D782" i="11"/>
  <c r="D781" i="11"/>
  <c r="D779" i="11"/>
  <c r="D778" i="11"/>
  <c r="D777" i="11"/>
  <c r="D776" i="11"/>
  <c r="D775" i="11"/>
  <c r="D773" i="11"/>
  <c r="D772" i="11"/>
  <c r="D771" i="11"/>
  <c r="D770" i="11"/>
  <c r="D769" i="11"/>
  <c r="D767" i="11"/>
  <c r="D765" i="11"/>
  <c r="D764" i="11"/>
  <c r="D763" i="11"/>
  <c r="D762" i="11"/>
  <c r="D754" i="11"/>
  <c r="D753" i="11"/>
  <c r="D752" i="11"/>
  <c r="D751" i="11"/>
  <c r="D750" i="11"/>
  <c r="D749" i="11"/>
  <c r="D748" i="11"/>
  <c r="D747" i="11"/>
  <c r="D746" i="11"/>
  <c r="D745" i="11"/>
  <c r="D744" i="11"/>
  <c r="D743" i="11"/>
  <c r="D742" i="11"/>
  <c r="D741" i="11"/>
  <c r="D740" i="11"/>
  <c r="D739" i="11"/>
  <c r="D738" i="11"/>
  <c r="D737" i="11"/>
  <c r="D736" i="11"/>
  <c r="D735" i="11"/>
  <c r="D734" i="11"/>
  <c r="D733" i="11"/>
  <c r="D732" i="11"/>
  <c r="D731" i="11"/>
  <c r="D730" i="11"/>
  <c r="D729" i="11"/>
  <c r="D728" i="11"/>
  <c r="D727" i="11"/>
  <c r="D726" i="11"/>
  <c r="D725" i="11"/>
  <c r="D724" i="11"/>
  <c r="D723" i="11"/>
  <c r="D722" i="11"/>
  <c r="D721" i="11"/>
  <c r="D720" i="11"/>
  <c r="D716" i="11"/>
  <c r="D715" i="11"/>
  <c r="D714" i="11"/>
  <c r="D713" i="11"/>
  <c r="D712" i="11"/>
  <c r="D711" i="11"/>
  <c r="D710" i="11"/>
  <c r="D709" i="11"/>
  <c r="D708" i="11"/>
  <c r="D707" i="11"/>
  <c r="D706" i="11"/>
  <c r="D705" i="11"/>
  <c r="D704" i="11"/>
  <c r="D703" i="11"/>
  <c r="D702" i="11"/>
  <c r="D701" i="11"/>
  <c r="D700" i="11"/>
  <c r="D699" i="11"/>
  <c r="D698" i="11"/>
  <c r="D697" i="11"/>
  <c r="D696" i="11"/>
  <c r="D695" i="11"/>
  <c r="D694" i="11"/>
  <c r="D693" i="11"/>
  <c r="D692" i="11"/>
  <c r="D691" i="11"/>
  <c r="D690" i="11"/>
  <c r="D689" i="11"/>
  <c r="D688" i="11"/>
  <c r="D687" i="11"/>
  <c r="D686" i="11"/>
  <c r="D685" i="11"/>
  <c r="D684" i="11"/>
  <c r="D683" i="11"/>
  <c r="D682" i="11"/>
  <c r="D679" i="11"/>
  <c r="D678" i="11"/>
  <c r="D677" i="11"/>
  <c r="D676" i="11"/>
  <c r="D675" i="11"/>
  <c r="D674" i="11"/>
  <c r="D673" i="11"/>
  <c r="D672" i="11"/>
  <c r="D671" i="11"/>
  <c r="D670" i="11"/>
  <c r="D669" i="11"/>
  <c r="D668" i="11"/>
  <c r="D667" i="11"/>
  <c r="D666" i="11"/>
  <c r="D665" i="11"/>
  <c r="D664" i="11"/>
  <c r="D663" i="11"/>
  <c r="D662" i="11"/>
  <c r="D661" i="11"/>
  <c r="D660" i="11"/>
  <c r="D659" i="11"/>
  <c r="D658" i="11"/>
  <c r="D657" i="11"/>
  <c r="D656" i="11"/>
  <c r="D655" i="11"/>
  <c r="D654" i="11"/>
  <c r="D653" i="11"/>
  <c r="D652" i="11"/>
  <c r="D651" i="11"/>
  <c r="D650" i="11"/>
  <c r="D649" i="11"/>
  <c r="D648" i="11"/>
  <c r="D647" i="11"/>
  <c r="D646" i="11"/>
  <c r="D645" i="11"/>
  <c r="D644" i="11"/>
  <c r="D643" i="11"/>
  <c r="D642" i="11"/>
  <c r="D641" i="11"/>
  <c r="D640" i="11"/>
  <c r="D639" i="11"/>
  <c r="D638" i="11"/>
  <c r="D637" i="11"/>
  <c r="D636" i="11"/>
  <c r="D635" i="11"/>
  <c r="D634" i="11"/>
  <c r="D633" i="11"/>
  <c r="D632" i="11"/>
  <c r="D631" i="11"/>
  <c r="D630" i="11"/>
  <c r="D629" i="11"/>
  <c r="D628" i="11"/>
  <c r="D627" i="11"/>
  <c r="D626" i="11"/>
  <c r="D625" i="11"/>
  <c r="D624" i="11"/>
  <c r="D623" i="11"/>
  <c r="D622" i="11"/>
  <c r="D621" i="11"/>
  <c r="D620" i="11"/>
  <c r="D619" i="11"/>
  <c r="D618" i="11"/>
  <c r="D617" i="11"/>
  <c r="D616" i="11"/>
  <c r="D615" i="11"/>
  <c r="D614" i="11"/>
  <c r="D613" i="11"/>
  <c r="D612" i="11"/>
  <c r="D611" i="11"/>
  <c r="D610" i="11"/>
  <c r="D609" i="11"/>
  <c r="D608" i="11"/>
  <c r="D607" i="11"/>
  <c r="D606" i="11"/>
  <c r="D605" i="11"/>
  <c r="D604" i="11"/>
  <c r="D603" i="11"/>
  <c r="D602" i="11"/>
  <c r="D601" i="11"/>
  <c r="D600" i="11"/>
  <c r="D599" i="11"/>
  <c r="D598" i="11"/>
  <c r="D597" i="11"/>
  <c r="D596" i="11"/>
  <c r="D595" i="11"/>
  <c r="D594" i="11"/>
  <c r="D593" i="11"/>
  <c r="D592" i="11"/>
  <c r="D591" i="11"/>
  <c r="D590" i="11"/>
  <c r="D589" i="11"/>
  <c r="D588" i="11"/>
  <c r="D587" i="11"/>
  <c r="D586" i="11"/>
  <c r="D585" i="11"/>
  <c r="D584" i="11"/>
  <c r="D583" i="11"/>
  <c r="D582" i="11"/>
  <c r="D581" i="11"/>
  <c r="D580" i="11"/>
  <c r="D579" i="11"/>
  <c r="D578" i="11"/>
  <c r="D577" i="11"/>
  <c r="D576" i="11"/>
  <c r="D575" i="11"/>
  <c r="D574" i="11"/>
  <c r="D573" i="11"/>
  <c r="D572" i="11"/>
  <c r="D571" i="11"/>
  <c r="D570" i="11"/>
  <c r="D569" i="11"/>
  <c r="D568" i="11"/>
  <c r="D567" i="11"/>
  <c r="D566" i="11"/>
  <c r="D565" i="11"/>
  <c r="D564" i="11"/>
  <c r="D563" i="11"/>
  <c r="D562" i="11"/>
  <c r="D561" i="11"/>
  <c r="D560" i="11"/>
  <c r="D559" i="11"/>
  <c r="D553" i="11"/>
  <c r="D552" i="11"/>
  <c r="D551" i="11"/>
  <c r="D550" i="11"/>
  <c r="D549" i="11"/>
  <c r="D548" i="11"/>
  <c r="D547" i="11"/>
  <c r="D546" i="11"/>
  <c r="D545" i="11"/>
  <c r="D544" i="11"/>
  <c r="D543" i="11"/>
  <c r="D542" i="11"/>
  <c r="D541" i="11"/>
  <c r="D540" i="11"/>
  <c r="D539" i="11"/>
  <c r="D538" i="11"/>
  <c r="D537" i="11"/>
  <c r="D536" i="11"/>
  <c r="D535" i="11"/>
  <c r="D534" i="11"/>
  <c r="D533" i="11"/>
  <c r="D532" i="11"/>
  <c r="D522" i="11"/>
  <c r="D519" i="11"/>
  <c r="D518" i="11"/>
  <c r="D517" i="11"/>
  <c r="D516" i="11"/>
  <c r="D515" i="11"/>
  <c r="D505" i="11"/>
  <c r="D504" i="11"/>
  <c r="D503" i="11"/>
  <c r="D502" i="11"/>
  <c r="D500" i="11"/>
  <c r="D499" i="11"/>
  <c r="D498" i="11"/>
  <c r="D497" i="11"/>
  <c r="D496" i="11"/>
  <c r="D495" i="11"/>
  <c r="D494" i="11"/>
  <c r="D493" i="11"/>
  <c r="D492" i="11"/>
  <c r="D491" i="11"/>
  <c r="D490" i="11"/>
  <c r="D482" i="11"/>
  <c r="D481" i="11"/>
  <c r="D480" i="11"/>
  <c r="D479" i="11"/>
  <c r="D478" i="11"/>
  <c r="D477" i="11"/>
  <c r="D474" i="11"/>
  <c r="D473" i="11"/>
  <c r="D472" i="11"/>
  <c r="D471" i="11"/>
  <c r="D470" i="11"/>
  <c r="D469" i="11"/>
  <c r="D468" i="11"/>
  <c r="D467" i="11"/>
  <c r="D466" i="11"/>
  <c r="D465" i="11"/>
  <c r="D464" i="11"/>
  <c r="D463" i="11"/>
  <c r="D462" i="11"/>
  <c r="D461" i="11"/>
  <c r="D460" i="11"/>
  <c r="D459" i="11"/>
  <c r="D458" i="11"/>
  <c r="D457" i="11"/>
  <c r="D456" i="11"/>
  <c r="D455" i="11"/>
  <c r="D454" i="11"/>
  <c r="D445" i="11"/>
  <c r="D444" i="11"/>
  <c r="D443" i="11"/>
  <c r="D442" i="11"/>
  <c r="D441" i="11"/>
  <c r="D440" i="11"/>
  <c r="D439" i="11"/>
  <c r="D438" i="11"/>
  <c r="D437" i="11"/>
  <c r="D436" i="11"/>
  <c r="D435" i="11"/>
  <c r="D434" i="11"/>
  <c r="D433" i="11"/>
  <c r="D432" i="11"/>
  <c r="D431" i="11"/>
  <c r="D430" i="11"/>
  <c r="D429" i="11"/>
  <c r="D428"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298" i="11"/>
  <c r="D296" i="11"/>
  <c r="D295" i="11"/>
  <c r="D294" i="11"/>
  <c r="D293" i="11"/>
  <c r="D292" i="11"/>
  <c r="D291" i="11"/>
  <c r="D283" i="11"/>
  <c r="D282" i="11"/>
  <c r="D281" i="11"/>
  <c r="D280" i="11"/>
  <c r="D279" i="11"/>
  <c r="D278" i="11"/>
  <c r="D277" i="11"/>
  <c r="D276" i="11"/>
  <c r="D267" i="11"/>
  <c r="D259" i="11"/>
  <c r="D258" i="11"/>
  <c r="D257" i="11"/>
  <c r="D256" i="11"/>
  <c r="D255" i="11"/>
  <c r="D254" i="11"/>
  <c r="D253" i="11"/>
  <c r="D252" i="11"/>
  <c r="D251" i="11"/>
  <c r="D250" i="11"/>
  <c r="D249" i="11"/>
  <c r="D248" i="11"/>
  <c r="D247" i="11"/>
  <c r="D246" i="11"/>
  <c r="D245" i="11"/>
  <c r="D244" i="11"/>
  <c r="D232" i="11"/>
  <c r="D231" i="11"/>
  <c r="D230" i="11"/>
  <c r="D229" i="11"/>
  <c r="D228" i="11"/>
  <c r="D227"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AE18" i="9" l="1"/>
  <c r="AE19" i="9"/>
  <c r="G146" i="6" l="1"/>
  <c r="G145" i="6"/>
  <c r="G144" i="6"/>
  <c r="G143" i="6"/>
  <c r="G142" i="6"/>
  <c r="G141" i="6"/>
  <c r="G140" i="6"/>
  <c r="G139" i="6"/>
  <c r="G138" i="6"/>
  <c r="G135" i="6"/>
  <c r="G134" i="6"/>
  <c r="G133" i="6"/>
  <c r="G132" i="6"/>
  <c r="G131" i="6"/>
  <c r="G128" i="6"/>
  <c r="G127" i="6"/>
  <c r="G126" i="6"/>
  <c r="G123" i="6"/>
  <c r="G122" i="6"/>
  <c r="G121" i="6"/>
  <c r="G120" i="6"/>
  <c r="G119" i="6"/>
  <c r="G118" i="6"/>
  <c r="G117" i="6"/>
  <c r="G116" i="6"/>
  <c r="G115" i="6"/>
  <c r="G114" i="6"/>
  <c r="G113" i="6"/>
  <c r="G112" i="6"/>
  <c r="G96" i="6"/>
  <c r="G95" i="6"/>
  <c r="G94" i="6"/>
  <c r="G93" i="6"/>
  <c r="G92" i="6"/>
  <c r="G91" i="6"/>
  <c r="G90" i="6"/>
  <c r="G89" i="6"/>
  <c r="G88" i="6"/>
  <c r="G85" i="6"/>
  <c r="G84" i="6"/>
  <c r="G83" i="6"/>
  <c r="G82" i="6"/>
  <c r="G79" i="6"/>
  <c r="G78" i="6"/>
  <c r="G77" i="6"/>
  <c r="G76" i="6"/>
  <c r="G73" i="6"/>
  <c r="G72" i="6"/>
  <c r="G71" i="6"/>
  <c r="G70" i="6"/>
  <c r="G69" i="6"/>
  <c r="G68" i="6"/>
  <c r="G67" i="6"/>
  <c r="G66" i="6"/>
  <c r="G65" i="6"/>
  <c r="G64" i="6"/>
  <c r="G63" i="6"/>
  <c r="G62" i="6"/>
  <c r="B103" i="6"/>
  <c r="B53" i="6"/>
  <c r="B3" i="6"/>
  <c r="G97" i="6" l="1"/>
  <c r="G136" i="6"/>
  <c r="G86" i="6"/>
  <c r="G147" i="6"/>
  <c r="G124" i="6"/>
  <c r="G74" i="6"/>
  <c r="B105" i="6"/>
  <c r="G104" i="6"/>
  <c r="B104" i="6"/>
  <c r="B102" i="6"/>
  <c r="B55" i="6"/>
  <c r="G54" i="6"/>
  <c r="B54" i="6"/>
  <c r="B52" i="6"/>
  <c r="B5" i="6"/>
  <c r="G4" i="6"/>
  <c r="B4" i="6"/>
  <c r="B2" i="6"/>
  <c r="B149" i="6"/>
  <c r="B99" i="6"/>
  <c r="B49" i="6"/>
  <c r="G16" i="9"/>
  <c r="H16" i="9" s="1"/>
  <c r="I16" i="9" s="1"/>
  <c r="J16" i="9" s="1"/>
  <c r="K16" i="9" s="1"/>
  <c r="L16" i="9" s="1"/>
  <c r="M16" i="9" s="1"/>
  <c r="N16" i="9" s="1"/>
  <c r="O16" i="9" s="1"/>
  <c r="P16" i="9" s="1"/>
  <c r="Q16" i="9" s="1"/>
  <c r="R16" i="9" s="1"/>
  <c r="S16" i="9" s="1"/>
  <c r="T16" i="9" s="1"/>
  <c r="U16" i="9" s="1"/>
  <c r="V16" i="9" s="1"/>
  <c r="W16" i="9" s="1"/>
  <c r="X16" i="9" s="1"/>
  <c r="Y16" i="9" s="1"/>
  <c r="Z16" i="9" s="1"/>
  <c r="AA16" i="9" s="1"/>
  <c r="AB16" i="9" s="1"/>
  <c r="AC16" i="9" s="1"/>
  <c r="G99" i="6" l="1"/>
  <c r="F20" i="2" s="1"/>
  <c r="G149" i="6"/>
  <c r="F22" i="2" s="1"/>
  <c r="B18" i="9"/>
  <c r="D13" i="8" l="1"/>
  <c r="D20" i="8"/>
  <c r="D34" i="8"/>
  <c r="D40" i="8"/>
  <c r="D39" i="8"/>
  <c r="D23" i="8"/>
  <c r="D21" i="8"/>
  <c r="D27" i="8"/>
  <c r="D25" i="8"/>
  <c r="D28" i="8"/>
  <c r="D24" i="8"/>
  <c r="D26" i="8"/>
  <c r="D22" i="8"/>
  <c r="D41" i="8"/>
  <c r="D37" i="8"/>
  <c r="D42" i="8"/>
  <c r="D38" i="8"/>
  <c r="D36" i="8"/>
  <c r="D12" i="8"/>
  <c r="D16" i="8"/>
  <c r="D44" i="8"/>
  <c r="D29" i="8"/>
  <c r="D18" i="8"/>
  <c r="D33" i="8"/>
  <c r="D43" i="8"/>
  <c r="D46" i="8"/>
  <c r="D14" i="8"/>
  <c r="D45" i="8"/>
  <c r="D35" i="8"/>
  <c r="D30" i="8"/>
  <c r="D19" i="8"/>
  <c r="D15" i="8"/>
  <c r="D17" i="8"/>
  <c r="D11" i="8" l="1"/>
  <c r="D32" i="8"/>
  <c r="B5" i="8" l="1"/>
  <c r="B4" i="8"/>
  <c r="B3" i="8"/>
  <c r="B2" i="8"/>
  <c r="B1" i="8"/>
  <c r="C10" i="9" l="1"/>
  <c r="C8" i="9"/>
  <c r="C6" i="9"/>
  <c r="C3" i="9"/>
  <c r="C2" i="9"/>
  <c r="C1" i="9"/>
  <c r="B137" i="2"/>
  <c r="B140" i="2"/>
  <c r="AE125" i="9" l="1"/>
  <c r="AE124" i="9"/>
  <c r="AE123" i="9"/>
  <c r="AE122" i="9"/>
  <c r="AE89" i="9"/>
  <c r="AE88" i="9"/>
  <c r="AE87" i="9"/>
  <c r="AE86" i="9"/>
  <c r="AE85" i="9"/>
  <c r="AE84" i="9"/>
  <c r="AE83" i="9"/>
  <c r="AE82" i="9"/>
  <c r="AE81" i="9"/>
  <c r="AE80" i="9"/>
  <c r="AE79" i="9"/>
  <c r="AE78" i="9"/>
  <c r="AE77" i="9"/>
  <c r="AE76" i="9"/>
  <c r="AE75" i="9"/>
  <c r="AE74" i="9"/>
  <c r="AE73" i="9"/>
  <c r="AE72" i="9"/>
  <c r="AE71" i="9"/>
  <c r="AE70" i="9"/>
  <c r="AE69" i="9"/>
  <c r="AE68" i="9"/>
  <c r="AE67" i="9"/>
  <c r="AE66" i="9"/>
  <c r="AE65" i="9"/>
  <c r="AE64" i="9"/>
  <c r="AE63" i="9"/>
  <c r="AE62" i="9"/>
  <c r="AE61" i="9"/>
  <c r="AE60" i="9"/>
  <c r="AE59" i="9"/>
  <c r="AE58" i="9"/>
  <c r="AE57" i="9"/>
  <c r="AE56" i="9"/>
  <c r="AE55" i="9"/>
  <c r="AE54" i="9"/>
  <c r="AE53" i="9"/>
  <c r="AE52" i="9"/>
  <c r="AE51" i="9"/>
  <c r="AE50" i="9"/>
  <c r="AE49" i="9"/>
  <c r="AE48" i="9"/>
  <c r="AE47" i="9"/>
  <c r="AE46" i="9"/>
  <c r="AE45" i="9"/>
  <c r="AE44" i="9"/>
  <c r="AE43" i="9"/>
  <c r="AE42" i="9"/>
  <c r="AE41" i="9"/>
  <c r="AE40" i="9"/>
  <c r="AE39" i="9"/>
  <c r="AE38" i="9"/>
  <c r="AE37" i="9"/>
  <c r="AE36" i="9"/>
  <c r="AE35" i="9"/>
  <c r="AE34" i="9"/>
  <c r="AE33" i="9"/>
  <c r="AE32" i="9"/>
  <c r="AE31" i="9"/>
  <c r="AE30" i="9"/>
  <c r="AE29" i="9"/>
  <c r="AE28" i="9"/>
  <c r="AE27" i="9"/>
  <c r="AE26" i="9"/>
  <c r="AE25" i="9"/>
  <c r="AE24" i="9"/>
  <c r="AE23" i="9"/>
  <c r="AE22" i="9"/>
  <c r="AE21" i="9"/>
  <c r="AE20" i="9"/>
  <c r="G28" i="6" l="1"/>
  <c r="G31" i="6"/>
  <c r="G32" i="6"/>
  <c r="G33" i="6"/>
  <c r="G34" i="6"/>
  <c r="G35" i="6"/>
  <c r="G42" i="6"/>
  <c r="G43" i="6"/>
  <c r="G44" i="6"/>
  <c r="G45" i="6"/>
  <c r="G46" i="6"/>
  <c r="G22" i="6"/>
  <c r="G24" i="6" s="1"/>
  <c r="B139" i="2" l="1"/>
  <c r="G26" i="6" l="1"/>
  <c r="G27" i="6"/>
  <c r="G39" i="6"/>
  <c r="G41" i="6"/>
  <c r="G40" i="6"/>
  <c r="G38" i="6"/>
  <c r="G47" i="6" l="1"/>
  <c r="G36" i="6"/>
  <c r="G49" i="6" l="1"/>
  <c r="F19" i="2" s="1"/>
  <c r="G19" i="2" s="1"/>
  <c r="G133" i="2" l="1"/>
  <c r="H110" i="2" l="1"/>
  <c r="H121" i="2"/>
  <c r="H47" i="2"/>
  <c r="D47" i="9" s="1"/>
  <c r="H32" i="2"/>
  <c r="D32" i="9" s="1"/>
  <c r="H116" i="2"/>
  <c r="H52" i="2"/>
  <c r="D52" i="9" s="1"/>
  <c r="H79" i="2"/>
  <c r="D79" i="9" s="1"/>
  <c r="H18" i="2"/>
  <c r="D18" i="9" s="1"/>
  <c r="H73" i="2"/>
  <c r="D73" i="9" s="1"/>
  <c r="H128" i="2"/>
  <c r="D128" i="9" s="1"/>
  <c r="H69" i="2"/>
  <c r="D69" i="9" s="1"/>
  <c r="H70" i="2"/>
  <c r="D70" i="9" s="1"/>
  <c r="H29" i="2"/>
  <c r="D29" i="9" s="1"/>
  <c r="H84" i="2"/>
  <c r="D84" i="9" s="1"/>
  <c r="H109" i="2"/>
  <c r="H49" i="2"/>
  <c r="D49" i="9" s="1"/>
  <c r="H83" i="2"/>
  <c r="D83" i="9" s="1"/>
  <c r="H114" i="2"/>
  <c r="H27" i="2"/>
  <c r="D27" i="9" s="1"/>
  <c r="H48" i="2"/>
  <c r="D48" i="9" s="1"/>
  <c r="H113" i="2"/>
  <c r="H66" i="2"/>
  <c r="D66" i="9" s="1"/>
  <c r="H115" i="2"/>
  <c r="H43" i="2"/>
  <c r="D43" i="9" s="1"/>
  <c r="E136" i="2"/>
  <c r="G136" i="2" s="1"/>
  <c r="H104" i="2"/>
  <c r="H108" i="2"/>
  <c r="H25" i="2"/>
  <c r="D25" i="9" s="1"/>
  <c r="H100" i="2"/>
  <c r="H65" i="2"/>
  <c r="D65" i="9" s="1"/>
  <c r="H119" i="2"/>
  <c r="H56" i="2"/>
  <c r="D56" i="9" s="1"/>
  <c r="H23" i="2"/>
  <c r="H74" i="2"/>
  <c r="D74" i="9" s="1"/>
  <c r="H96" i="2"/>
  <c r="H101" i="2"/>
  <c r="H51" i="2"/>
  <c r="D51" i="9" s="1"/>
  <c r="H81" i="2"/>
  <c r="H31" i="2"/>
  <c r="D31" i="9" s="1"/>
  <c r="H117" i="2"/>
  <c r="H126" i="2"/>
  <c r="D126" i="9" s="1"/>
  <c r="H87" i="2"/>
  <c r="D87" i="9" s="1"/>
  <c r="H91" i="2"/>
  <c r="H78" i="2"/>
  <c r="D78" i="9" s="1"/>
  <c r="H85" i="2"/>
  <c r="D85" i="9" s="1"/>
  <c r="H95" i="2"/>
  <c r="H34" i="2"/>
  <c r="D34" i="9" s="1"/>
  <c r="H93" i="2"/>
  <c r="H94" i="2"/>
  <c r="H45" i="2"/>
  <c r="D45" i="9" s="1"/>
  <c r="H76" i="2"/>
  <c r="D76" i="9" s="1"/>
  <c r="H118" i="2"/>
  <c r="H53" i="2"/>
  <c r="D53" i="9" s="1"/>
  <c r="H125" i="2"/>
  <c r="D125" i="9" s="1"/>
  <c r="H92" i="2"/>
  <c r="H55" i="2"/>
  <c r="D55" i="9" s="1"/>
  <c r="H62" i="2"/>
  <c r="D62" i="9" s="1"/>
  <c r="H131" i="2"/>
  <c r="D131" i="9" s="1"/>
  <c r="H122" i="2"/>
  <c r="D122" i="9" s="1"/>
  <c r="H82" i="2"/>
  <c r="D82" i="9" s="1"/>
  <c r="H107" i="2"/>
  <c r="H57" i="2"/>
  <c r="D57" i="9" s="1"/>
  <c r="H24" i="2"/>
  <c r="D24" i="9" s="1"/>
  <c r="H64" i="2"/>
  <c r="D64" i="9" s="1"/>
  <c r="H35" i="2"/>
  <c r="D35" i="9" s="1"/>
  <c r="H41" i="2"/>
  <c r="D41" i="9" s="1"/>
  <c r="H60" i="2"/>
  <c r="D60" i="9" s="1"/>
  <c r="H59" i="2"/>
  <c r="D59" i="9" s="1"/>
  <c r="H26" i="2"/>
  <c r="D26" i="9" s="1"/>
  <c r="H89" i="2"/>
  <c r="D89" i="9" s="1"/>
  <c r="H39" i="2"/>
  <c r="D39" i="9" s="1"/>
  <c r="H80" i="2"/>
  <c r="D80" i="9" s="1"/>
  <c r="H58" i="2"/>
  <c r="D58" i="9" s="1"/>
  <c r="H99" i="2"/>
  <c r="H120" i="2"/>
  <c r="H90" i="2"/>
  <c r="H61" i="2"/>
  <c r="D61" i="9" s="1"/>
  <c r="H38" i="2"/>
  <c r="D38" i="9" s="1"/>
  <c r="H68" i="2"/>
  <c r="D68" i="9" s="1"/>
  <c r="H67" i="2"/>
  <c r="D67" i="9" s="1"/>
  <c r="H40" i="2"/>
  <c r="D40" i="9" s="1"/>
  <c r="H46" i="2"/>
  <c r="D46" i="9" s="1"/>
  <c r="H63" i="2"/>
  <c r="D63" i="9" s="1"/>
  <c r="H54" i="2"/>
  <c r="D54" i="9" s="1"/>
  <c r="H124" i="2"/>
  <c r="D124" i="9" s="1"/>
  <c r="H30" i="2"/>
  <c r="D30" i="9" s="1"/>
  <c r="H44" i="2"/>
  <c r="D44" i="9" s="1"/>
  <c r="H71" i="2"/>
  <c r="D71" i="9" s="1"/>
  <c r="H88" i="2"/>
  <c r="D88" i="9" s="1"/>
  <c r="H22" i="2"/>
  <c r="D22" i="9" s="1"/>
  <c r="H106" i="2"/>
  <c r="H127" i="2"/>
  <c r="D127" i="9" s="1"/>
  <c r="H105" i="2"/>
  <c r="H102" i="2"/>
  <c r="H42" i="2"/>
  <c r="D42" i="9" s="1"/>
  <c r="H19" i="2"/>
  <c r="D19" i="9" s="1"/>
  <c r="H111" i="2"/>
  <c r="H28" i="2"/>
  <c r="D28" i="9" s="1"/>
  <c r="H37" i="2"/>
  <c r="D37" i="9" s="1"/>
  <c r="H86" i="2"/>
  <c r="D86" i="9" s="1"/>
  <c r="H36" i="2"/>
  <c r="D36" i="9" s="1"/>
  <c r="G135" i="2"/>
  <c r="G138" i="2" s="1"/>
  <c r="H103" i="2"/>
  <c r="H20" i="2"/>
  <c r="D20" i="9" s="1"/>
  <c r="H50" i="2"/>
  <c r="D50" i="9" s="1"/>
  <c r="H123" i="2"/>
  <c r="D123" i="9" s="1"/>
  <c r="H112" i="2"/>
  <c r="H77" i="2"/>
  <c r="D77" i="9" s="1"/>
  <c r="H33" i="2"/>
  <c r="D33" i="9" s="1"/>
  <c r="H129" i="2"/>
  <c r="D129" i="9" s="1"/>
  <c r="H98" i="2"/>
  <c r="H72" i="2"/>
  <c r="D72" i="9" s="1"/>
  <c r="H130" i="2"/>
  <c r="D130" i="9" s="1"/>
  <c r="H21" i="2"/>
  <c r="D21" i="9" s="1"/>
  <c r="D23" i="9"/>
  <c r="B136" i="2"/>
  <c r="H97" i="2"/>
  <c r="H75" i="2"/>
  <c r="D75" i="9" s="1"/>
  <c r="D81" i="9"/>
  <c r="D133" i="9" l="1"/>
  <c r="H133" i="2"/>
  <c r="AC135" i="9"/>
  <c r="AB135" i="9"/>
  <c r="T135" i="9"/>
  <c r="L135" i="9"/>
  <c r="H135" i="9"/>
  <c r="AA135" i="9"/>
  <c r="S135" i="9"/>
  <c r="K135" i="9"/>
  <c r="R135" i="9"/>
  <c r="I135" i="9"/>
  <c r="Z135" i="9"/>
  <c r="J135" i="9"/>
  <c r="Y135" i="9"/>
  <c r="Q135" i="9"/>
  <c r="X135" i="9"/>
  <c r="P135" i="9"/>
  <c r="W135" i="9"/>
  <c r="O135" i="9"/>
  <c r="G135" i="9"/>
  <c r="F135" i="9"/>
  <c r="F136" i="9" s="1"/>
  <c r="M135" i="9"/>
  <c r="V135" i="9"/>
  <c r="N135" i="9"/>
  <c r="U135" i="9"/>
  <c r="G140" i="2"/>
  <c r="G139" i="2"/>
  <c r="E147" i="2"/>
  <c r="G142" i="2" l="1"/>
  <c r="G138" i="9"/>
  <c r="W138" i="9"/>
  <c r="AC138" i="9"/>
  <c r="H138" i="9"/>
  <c r="M138" i="9"/>
  <c r="B1" i="7"/>
  <c r="J21" i="7" s="1"/>
  <c r="J138" i="9"/>
  <c r="L138" i="9"/>
  <c r="K138" i="9"/>
  <c r="Z138" i="9"/>
  <c r="Y138" i="9"/>
  <c r="T138" i="9"/>
  <c r="S138" i="9"/>
  <c r="C11" i="9"/>
  <c r="I138" i="9"/>
  <c r="G136" i="9"/>
  <c r="H136" i="9" s="1"/>
  <c r="I136" i="9" s="1"/>
  <c r="J136" i="9" s="1"/>
  <c r="K136" i="9" s="1"/>
  <c r="L136" i="9" s="1"/>
  <c r="M136" i="9" s="1"/>
  <c r="N136" i="9" s="1"/>
  <c r="O136" i="9" s="1"/>
  <c r="P136" i="9" s="1"/>
  <c r="Q136" i="9" s="1"/>
  <c r="R136" i="9" s="1"/>
  <c r="S136" i="9" s="1"/>
  <c r="T136" i="9" s="1"/>
  <c r="U136" i="9" s="1"/>
  <c r="V136" i="9" s="1"/>
  <c r="W136" i="9" s="1"/>
  <c r="X136" i="9" s="1"/>
  <c r="Y136" i="9" s="1"/>
  <c r="Z136" i="9" s="1"/>
  <c r="AA136" i="9" s="1"/>
  <c r="AB136" i="9" s="1"/>
  <c r="AC136" i="9" s="1"/>
  <c r="F138" i="9"/>
  <c r="R138" i="9" l="1"/>
  <c r="C11" i="2"/>
  <c r="Q138" i="9"/>
  <c r="K5" i="7"/>
  <c r="X138" i="9"/>
  <c r="P138" i="9"/>
  <c r="N138" i="9"/>
  <c r="V138" i="9"/>
  <c r="AB138" i="9"/>
  <c r="AA138" i="9"/>
  <c r="O138" i="9"/>
  <c r="U138" i="9"/>
  <c r="E138" i="9"/>
  <c r="E139" i="9" s="1"/>
  <c r="F139" i="9" s="1"/>
  <c r="G139" i="9" s="1"/>
  <c r="H139" i="9" s="1"/>
  <c r="I139" i="9" s="1"/>
  <c r="J139" i="9" s="1"/>
  <c r="K139" i="9" s="1"/>
  <c r="L139" i="9" s="1"/>
  <c r="M139" i="9" s="1"/>
  <c r="N139" i="9" s="1"/>
  <c r="B2" i="7"/>
  <c r="I20" i="7" s="1"/>
  <c r="O139" i="9" l="1"/>
  <c r="P139" i="9" s="1"/>
  <c r="Q139" i="9" s="1"/>
  <c r="R139" i="9" s="1"/>
  <c r="S139" i="9" s="1"/>
  <c r="T139" i="9" s="1"/>
  <c r="U139" i="9" s="1"/>
  <c r="V139" i="9" s="1"/>
  <c r="W139" i="9" s="1"/>
  <c r="X139" i="9" s="1"/>
  <c r="Y139" i="9" s="1"/>
  <c r="Z139" i="9" s="1"/>
  <c r="AA139" i="9" s="1"/>
  <c r="AB139" i="9" s="1"/>
  <c r="AC139" i="9" s="1"/>
  <c r="I7" i="7"/>
  <c r="I10" i="7"/>
  <c r="I18" i="7"/>
  <c r="J18" i="7" s="1"/>
  <c r="I8" i="7"/>
  <c r="J9" i="7" s="1"/>
  <c r="J23" i="7"/>
  <c r="I12" i="7"/>
  <c r="I13" i="7"/>
  <c r="J13" i="7" s="1"/>
  <c r="I9" i="7"/>
  <c r="I14" i="7"/>
  <c r="I17" i="7"/>
  <c r="J19" i="7" l="1"/>
  <c r="J20" i="7"/>
  <c r="J17" i="7"/>
  <c r="J10" i="7"/>
  <c r="J7" i="7"/>
  <c r="J8" i="7"/>
  <c r="I11" i="7"/>
  <c r="J11" i="7" s="1"/>
  <c r="I16" i="7"/>
  <c r="J16" i="7" s="1"/>
  <c r="J12" i="7"/>
  <c r="J15" i="7"/>
  <c r="J14" i="7"/>
  <c r="A3" i="7" l="1"/>
  <c r="B145" i="2" s="1"/>
</calcChain>
</file>

<file path=xl/sharedStrings.xml><?xml version="1.0" encoding="utf-8"?>
<sst xmlns="http://schemas.openxmlformats.org/spreadsheetml/2006/main" count="5489" uniqueCount="1874">
  <si>
    <t>DESIGNACION</t>
  </si>
  <si>
    <t>UN.</t>
  </si>
  <si>
    <t>CANT.</t>
  </si>
  <si>
    <t>UNITARIO</t>
  </si>
  <si>
    <t xml:space="preserve"> </t>
  </si>
  <si>
    <t/>
  </si>
  <si>
    <t>gl</t>
  </si>
  <si>
    <t>m3</t>
  </si>
  <si>
    <t>m2</t>
  </si>
  <si>
    <t>HORMIGONES SIMPLES</t>
  </si>
  <si>
    <t>REVESTIMIENTOS</t>
  </si>
  <si>
    <t xml:space="preserve">TOTAL </t>
  </si>
  <si>
    <t xml:space="preserve">COMITENTE : </t>
  </si>
  <si>
    <t>OBRA :</t>
  </si>
  <si>
    <t xml:space="preserve">EMPRESA CONSTRUCTORA:  </t>
  </si>
  <si>
    <t>SUB TOTAL ( 4 )</t>
  </si>
  <si>
    <t>SUB TOTAL ( 1 )</t>
  </si>
  <si>
    <t>TOTAL ( 4 + 5 + 6 )</t>
  </si>
  <si>
    <t>COSTOS</t>
  </si>
  <si>
    <t>TOTAL DEL ITEM</t>
  </si>
  <si>
    <t>PORCENTAJE INCIDENCIA DEL ITEM</t>
  </si>
  <si>
    <t>LICITACIÓN N°:</t>
  </si>
  <si>
    <t>UBICACION:</t>
  </si>
  <si>
    <t>PLAZO DE OBRA:</t>
  </si>
  <si>
    <t>PRESUPUESTO OFICIAL:</t>
  </si>
  <si>
    <t>TOTAL COSTO</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</si>
  <si>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</si>
  <si>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</si>
  <si>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</si>
  <si>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</si>
  <si>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</si>
  <si>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</si>
  <si>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</si>
  <si>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</si>
  <si>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</si>
  <si>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</si>
  <si>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</si>
  <si>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</si>
  <si>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</si>
  <si>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</si>
  <si>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</si>
  <si>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</si>
  <si>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</si>
  <si>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</si>
  <si>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</si>
  <si>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</si>
  <si>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</si>
  <si>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0</t>
  </si>
  <si>
    <t>00</t>
  </si>
  <si>
    <t>01</t>
  </si>
  <si>
    <t xml:space="preserve">UNO </t>
  </si>
  <si>
    <t>02</t>
  </si>
  <si>
    <t xml:space="preserve">DOS </t>
  </si>
  <si>
    <t>03</t>
  </si>
  <si>
    <t xml:space="preserve">TRES </t>
  </si>
  <si>
    <t>04</t>
  </si>
  <si>
    <t xml:space="preserve">CUATRO </t>
  </si>
  <si>
    <t>05</t>
  </si>
  <si>
    <t xml:space="preserve">CINCO </t>
  </si>
  <si>
    <t>06</t>
  </si>
  <si>
    <t xml:space="preserve">SEIS </t>
  </si>
  <si>
    <t>07</t>
  </si>
  <si>
    <t xml:space="preserve">SIETE </t>
  </si>
  <si>
    <t>08</t>
  </si>
  <si>
    <t xml:space="preserve">OCHO </t>
  </si>
  <si>
    <t>09</t>
  </si>
  <si>
    <t xml:space="preserve">NUEVE </t>
  </si>
  <si>
    <t>1</t>
  </si>
  <si>
    <t xml:space="preserve">DIEZ </t>
  </si>
  <si>
    <t xml:space="preserve">CIENTO </t>
  </si>
  <si>
    <t xml:space="preserve">UN </t>
  </si>
  <si>
    <t>10</t>
  </si>
  <si>
    <t>11</t>
  </si>
  <si>
    <t xml:space="preserve">ONCE </t>
  </si>
  <si>
    <t>12</t>
  </si>
  <si>
    <t xml:space="preserve">DOCE </t>
  </si>
  <si>
    <t>13</t>
  </si>
  <si>
    <t xml:space="preserve">TRECE </t>
  </si>
  <si>
    <t>14</t>
  </si>
  <si>
    <t xml:space="preserve">CATORCE </t>
  </si>
  <si>
    <t>15</t>
  </si>
  <si>
    <t xml:space="preserve">QUINCE </t>
  </si>
  <si>
    <t xml:space="preserve">CON </t>
  </si>
  <si>
    <t>16</t>
  </si>
  <si>
    <t xml:space="preserve">DIECISEIS </t>
  </si>
  <si>
    <t>17</t>
  </si>
  <si>
    <t xml:space="preserve">DIECISIETE </t>
  </si>
  <si>
    <t>/100.-</t>
  </si>
  <si>
    <t>18</t>
  </si>
  <si>
    <t xml:space="preserve">DIECIOCHO </t>
  </si>
  <si>
    <t>19</t>
  </si>
  <si>
    <t xml:space="preserve">DIECINUEVE </t>
  </si>
  <si>
    <t>2</t>
  </si>
  <si>
    <t xml:space="preserve">VEINTE </t>
  </si>
  <si>
    <t xml:space="preserve">DOSCIENTOS </t>
  </si>
  <si>
    <t>20</t>
  </si>
  <si>
    <t>21</t>
  </si>
  <si>
    <t xml:space="preserve">VEINTIUNO </t>
  </si>
  <si>
    <t xml:space="preserve">VEINTIUN </t>
  </si>
  <si>
    <t>22</t>
  </si>
  <si>
    <t xml:space="preserve">VEINTIDOS </t>
  </si>
  <si>
    <t>23</t>
  </si>
  <si>
    <t xml:space="preserve">VEINTITRES </t>
  </si>
  <si>
    <t>24</t>
  </si>
  <si>
    <t xml:space="preserve">VEINTICUATRO </t>
  </si>
  <si>
    <t>25</t>
  </si>
  <si>
    <t xml:space="preserve">VEINTICINCO </t>
  </si>
  <si>
    <t>26</t>
  </si>
  <si>
    <t xml:space="preserve">VEINTISEIS </t>
  </si>
  <si>
    <t>27</t>
  </si>
  <si>
    <t xml:space="preserve">VEINTISIETE </t>
  </si>
  <si>
    <t>28</t>
  </si>
  <si>
    <t xml:space="preserve">VEINTIOCHO </t>
  </si>
  <si>
    <t>29</t>
  </si>
  <si>
    <t xml:space="preserve">VEINTINUEVE </t>
  </si>
  <si>
    <t>3</t>
  </si>
  <si>
    <t xml:space="preserve">TREINTA </t>
  </si>
  <si>
    <t xml:space="preserve">TRESCIENTOS </t>
  </si>
  <si>
    <t>4</t>
  </si>
  <si>
    <t xml:space="preserve">CUARENTA </t>
  </si>
  <si>
    <t xml:space="preserve">CUATROCIENTOS </t>
  </si>
  <si>
    <t>5</t>
  </si>
  <si>
    <t xml:space="preserve">CINCUENTA </t>
  </si>
  <si>
    <t xml:space="preserve">QUINIENTOS </t>
  </si>
  <si>
    <t>6</t>
  </si>
  <si>
    <t xml:space="preserve">SESENTA </t>
  </si>
  <si>
    <t xml:space="preserve">SEISCIENTOS </t>
  </si>
  <si>
    <t>7</t>
  </si>
  <si>
    <t xml:space="preserve">SETENTA </t>
  </si>
  <si>
    <t xml:space="preserve">SETECIENTOS </t>
  </si>
  <si>
    <t>8</t>
  </si>
  <si>
    <t xml:space="preserve">OCHENTA </t>
  </si>
  <si>
    <t xml:space="preserve">OCHOCIENTOS </t>
  </si>
  <si>
    <t>9</t>
  </si>
  <si>
    <t xml:space="preserve">NOVENTA </t>
  </si>
  <si>
    <t xml:space="preserve">NOVECIENTOS </t>
  </si>
  <si>
    <t>PRECIO FINAL</t>
  </si>
  <si>
    <t>COMPOSICION DE GASTOS GENERALES</t>
  </si>
  <si>
    <t>% Incidencia</t>
  </si>
  <si>
    <t>% Incid. Rubro</t>
  </si>
  <si>
    <t>Gastos Generales de Obra</t>
  </si>
  <si>
    <t>Gastos Generales de la Empresa</t>
  </si>
  <si>
    <t>Importe</t>
  </si>
  <si>
    <t>Coeficiente de Paso / Cascada</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</si>
  <si>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</si>
  <si>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</si>
  <si>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</si>
  <si>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</si>
  <si>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</si>
  <si>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</si>
  <si>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</si>
  <si>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</si>
  <si>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</si>
  <si>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</si>
  <si>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</si>
  <si>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</si>
  <si>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</si>
  <si>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</si>
  <si>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</si>
  <si>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</si>
  <si>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</si>
  <si>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</si>
  <si>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</si>
  <si>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</si>
  <si>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</si>
  <si>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</si>
  <si>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</si>
  <si>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</si>
  <si>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</si>
  <si>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</si>
  <si>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</si>
  <si>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</si>
  <si>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</si>
  <si>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</si>
  <si>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</si>
  <si>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</si>
  <si>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</si>
  <si>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</si>
  <si>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</si>
  <si>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</si>
  <si>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</si>
  <si>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</si>
  <si>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</si>
  <si>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</si>
  <si>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</si>
  <si>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</si>
  <si>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</si>
  <si>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</si>
  <si>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</si>
  <si>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</si>
  <si>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</si>
  <si>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</si>
  <si>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</si>
  <si>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</si>
  <si>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</si>
  <si>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</si>
  <si>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</si>
  <si>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</si>
  <si>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</si>
  <si>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</si>
  <si>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</si>
  <si>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</si>
  <si>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</si>
  <si>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</si>
  <si>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</si>
  <si>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</si>
  <si>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</si>
  <si>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</si>
  <si>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</si>
  <si>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</si>
  <si>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</si>
  <si>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</si>
  <si>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</si>
  <si>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</si>
  <si>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</si>
  <si>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</si>
  <si>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</si>
  <si>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</si>
  <si>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</si>
  <si>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</si>
  <si>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</si>
  <si>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</si>
  <si>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</si>
  <si>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</si>
  <si>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</si>
  <si>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</si>
  <si>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</si>
  <si>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</si>
  <si>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</si>
  <si>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</si>
  <si>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</si>
  <si>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</si>
  <si>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</si>
  <si>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</si>
  <si>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</si>
  <si>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</si>
  <si>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</si>
  <si>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</si>
  <si>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</si>
  <si>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</si>
  <si>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</si>
  <si>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</si>
  <si>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</si>
  <si>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</si>
  <si>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</si>
  <si>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</si>
  <si>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</si>
  <si>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</si>
  <si>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</si>
  <si>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</si>
  <si>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</si>
  <si>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</si>
  <si>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</si>
  <si>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</si>
  <si>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</si>
  <si>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</si>
  <si>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</si>
  <si>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</si>
  <si>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</si>
  <si>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</si>
  <si>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</si>
  <si>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</si>
  <si>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</si>
  <si>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</si>
  <si>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</si>
  <si>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</si>
  <si>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</si>
  <si>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</si>
  <si>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</si>
  <si>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</si>
  <si>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</si>
  <si>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</si>
  <si>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</si>
  <si>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</si>
  <si>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</si>
  <si>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</si>
  <si>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</si>
  <si>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</si>
  <si>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</si>
  <si>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</si>
  <si>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</si>
  <si>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</si>
  <si>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</si>
  <si>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</si>
  <si>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</si>
  <si>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</si>
  <si>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</si>
  <si>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</si>
  <si>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</si>
  <si>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</si>
  <si>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</si>
  <si>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</si>
  <si>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</si>
  <si>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</si>
  <si>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</si>
  <si>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</si>
  <si>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</si>
  <si>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</si>
  <si>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</si>
  <si>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</si>
  <si>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</si>
  <si>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</si>
  <si>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</si>
  <si>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</si>
  <si>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</si>
  <si>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</si>
  <si>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</si>
  <si>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</si>
  <si>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</si>
  <si>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</si>
  <si>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</si>
  <si>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</si>
  <si>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</si>
  <si>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</si>
  <si>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</si>
  <si>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</si>
  <si>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</si>
  <si>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</si>
  <si>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</si>
  <si>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</si>
  <si>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</si>
  <si>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</si>
  <si>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</si>
  <si>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</si>
  <si>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</si>
  <si>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</si>
  <si>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</si>
  <si>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</si>
  <si>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</si>
  <si>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</si>
  <si>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</si>
  <si>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</si>
  <si>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</si>
  <si>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</si>
  <si>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</si>
  <si>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</si>
  <si>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</si>
  <si>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</si>
  <si>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</si>
  <si>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</si>
  <si>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</si>
  <si>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</si>
  <si>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</si>
  <si>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</si>
  <si>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</si>
  <si>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</si>
  <si>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</si>
  <si>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</si>
  <si>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</si>
  <si>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</si>
  <si>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</si>
  <si>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</si>
  <si>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</si>
  <si>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</si>
  <si>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</si>
  <si>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</si>
  <si>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</si>
  <si>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</si>
  <si>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</si>
  <si>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</si>
  <si>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</si>
  <si>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</si>
  <si>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</si>
  <si>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</si>
  <si>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</si>
  <si>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</si>
  <si>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</si>
  <si>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</si>
  <si>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</si>
  <si>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</si>
  <si>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</si>
  <si>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</si>
  <si>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</si>
  <si>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</si>
  <si>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</si>
  <si>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</si>
  <si>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</si>
  <si>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</si>
  <si>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</si>
  <si>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</si>
  <si>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</si>
  <si>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</si>
  <si>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</si>
  <si>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</si>
  <si>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</si>
  <si>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</si>
  <si>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</si>
  <si>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</si>
  <si>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</si>
  <si>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</si>
  <si>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</si>
  <si>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</si>
  <si>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</si>
  <si>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</si>
  <si>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</si>
  <si>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</si>
  <si>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</si>
  <si>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</si>
  <si>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</si>
  <si>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</si>
  <si>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</si>
  <si>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</si>
  <si>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</si>
  <si>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</si>
  <si>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</si>
  <si>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</si>
  <si>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</si>
  <si>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</si>
  <si>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</si>
  <si>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</si>
  <si>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</si>
  <si>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</si>
  <si>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</si>
  <si>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</si>
  <si>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</si>
  <si>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</si>
  <si>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</si>
  <si>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</si>
  <si>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</si>
  <si>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</si>
  <si>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</si>
  <si>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</si>
  <si>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</si>
  <si>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</si>
  <si>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</si>
  <si>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</si>
  <si>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</si>
  <si>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</si>
  <si>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</si>
  <si>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</si>
  <si>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</si>
  <si>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</si>
  <si>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</si>
  <si>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</si>
  <si>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</si>
  <si>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</si>
  <si>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</si>
  <si>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</si>
  <si>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</si>
  <si>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</si>
  <si>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</si>
  <si>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</si>
  <si>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</si>
  <si>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</si>
  <si>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</si>
  <si>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</si>
  <si>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</si>
  <si>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</si>
  <si>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</si>
  <si>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</si>
  <si>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</si>
  <si>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</si>
  <si>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</si>
  <si>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</si>
  <si>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</si>
  <si>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</si>
  <si>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</si>
  <si>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</si>
  <si>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</si>
  <si>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</si>
  <si>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</si>
  <si>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</si>
  <si>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</si>
  <si>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</si>
  <si>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</si>
  <si>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</si>
  <si>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</si>
  <si>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</si>
  <si>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</si>
  <si>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</si>
  <si>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</si>
  <si>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</si>
  <si>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</si>
  <si>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</si>
  <si>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</si>
  <si>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</si>
  <si>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</si>
  <si>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</si>
  <si>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</si>
  <si>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</si>
  <si>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</si>
  <si>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</si>
  <si>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</si>
  <si>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</si>
  <si>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</si>
  <si>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</si>
  <si>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</si>
  <si>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</si>
  <si>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</si>
  <si>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</si>
  <si>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</si>
  <si>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</si>
  <si>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</si>
  <si>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</si>
  <si>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</si>
  <si>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</si>
  <si>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</si>
  <si>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</si>
  <si>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</si>
  <si>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</si>
  <si>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</si>
  <si>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</si>
  <si>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</si>
  <si>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</si>
  <si>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</si>
  <si>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</si>
  <si>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</si>
  <si>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</si>
  <si>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</si>
  <si>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</si>
  <si>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</si>
  <si>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</si>
  <si>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</si>
  <si>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</si>
  <si>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</si>
  <si>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</si>
  <si>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</si>
  <si>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</si>
  <si>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</si>
  <si>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</si>
  <si>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</si>
  <si>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</si>
  <si>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</si>
  <si>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</si>
  <si>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</si>
  <si>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</si>
  <si>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</si>
  <si>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</si>
  <si>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</si>
  <si>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</si>
  <si>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</si>
  <si>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</si>
  <si>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</si>
  <si>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</si>
  <si>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</si>
  <si>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</si>
  <si>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</si>
  <si>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</si>
  <si>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</si>
  <si>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</si>
  <si>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</si>
  <si>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</si>
  <si>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</si>
  <si>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</si>
  <si>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</si>
  <si>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</si>
  <si>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</si>
  <si>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</si>
  <si>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</si>
  <si>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</si>
  <si>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</si>
  <si>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</si>
  <si>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</si>
  <si>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</si>
  <si>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</si>
  <si>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</si>
  <si>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</si>
  <si>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</si>
  <si>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</si>
  <si>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</si>
  <si>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</si>
  <si>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</si>
  <si>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</si>
  <si>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</si>
  <si>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</si>
  <si>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</si>
  <si>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</si>
  <si>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</si>
  <si>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</si>
  <si>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</si>
  <si>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</si>
  <si>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</si>
  <si>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</si>
  <si>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</si>
  <si>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</si>
  <si>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</si>
  <si>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</si>
  <si>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</si>
  <si>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</si>
  <si>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</si>
  <si>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</si>
  <si>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</si>
  <si>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</si>
  <si>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</si>
  <si>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</si>
  <si>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</si>
  <si>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</si>
  <si>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</si>
  <si>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</si>
  <si>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</si>
  <si>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</si>
  <si>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</si>
  <si>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</si>
  <si>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</si>
  <si>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</si>
  <si>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</si>
  <si>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</si>
  <si>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</si>
  <si>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</si>
  <si>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</si>
  <si>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</si>
  <si>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</si>
  <si>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</si>
  <si>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</si>
  <si>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</si>
  <si>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</si>
  <si>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</si>
  <si>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</si>
  <si>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</si>
  <si>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</si>
  <si>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</si>
  <si>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</si>
  <si>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</si>
  <si>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</si>
  <si>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</si>
  <si>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</si>
  <si>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</si>
  <si>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</si>
  <si>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</si>
  <si>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</si>
  <si>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</si>
  <si>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</si>
  <si>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</si>
  <si>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</si>
  <si>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</si>
  <si>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</si>
  <si>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</si>
  <si>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</si>
  <si>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</si>
  <si>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</si>
  <si>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</si>
  <si>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</si>
  <si>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</si>
  <si>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</si>
  <si>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</si>
  <si>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</si>
  <si>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</si>
  <si>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</si>
  <si>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</si>
  <si>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</si>
  <si>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</si>
  <si>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</si>
  <si>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</si>
  <si>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</si>
  <si>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</si>
  <si>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</si>
  <si>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</si>
  <si>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</si>
  <si>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</si>
  <si>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</si>
  <si>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</si>
  <si>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</si>
  <si>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</si>
  <si>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</si>
  <si>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</si>
  <si>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</si>
  <si>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</si>
  <si>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</si>
  <si>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</si>
  <si>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</si>
  <si>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</si>
  <si>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</si>
  <si>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</si>
  <si>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</si>
  <si>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</si>
  <si>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</si>
  <si>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</si>
  <si>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</si>
  <si>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</si>
  <si>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</si>
  <si>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</si>
  <si>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</si>
  <si>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</si>
  <si>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</si>
  <si>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</si>
  <si>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</si>
  <si>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</si>
  <si>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</si>
  <si>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</si>
  <si>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</si>
  <si>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</si>
  <si>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</si>
  <si>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</si>
  <si>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</si>
  <si>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</si>
  <si>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</si>
  <si>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</si>
  <si>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</si>
  <si>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</si>
  <si>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</si>
  <si>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</si>
  <si>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</si>
  <si>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</si>
  <si>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</si>
  <si>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</si>
  <si>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</si>
  <si>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</si>
  <si>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</si>
  <si>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</si>
  <si>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</si>
  <si>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</si>
  <si>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</si>
  <si>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</si>
  <si>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</si>
  <si>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</si>
  <si>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</si>
  <si>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</si>
  <si>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</si>
  <si>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</si>
  <si>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</si>
  <si>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</si>
  <si>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</si>
  <si>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</si>
  <si>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</si>
  <si>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</si>
  <si>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</si>
  <si>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</si>
  <si>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</si>
  <si>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</si>
  <si>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</si>
  <si>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</si>
  <si>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</si>
  <si>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</si>
  <si>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</si>
  <si>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</si>
  <si>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</si>
  <si>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</si>
  <si>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</si>
  <si>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</si>
  <si>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</si>
  <si>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</si>
  <si>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</si>
  <si>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</si>
  <si>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</si>
  <si>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</si>
  <si>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</si>
  <si>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</si>
  <si>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</si>
  <si>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</si>
  <si>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</si>
  <si>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</si>
  <si>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</si>
  <si>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</si>
  <si>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</si>
  <si>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</si>
  <si>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</si>
  <si>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</si>
  <si>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</si>
  <si>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</si>
  <si>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</si>
  <si>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</si>
  <si>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</si>
  <si>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</si>
  <si>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</si>
  <si>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</si>
  <si>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</si>
  <si>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</si>
  <si>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</si>
  <si>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</si>
  <si>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</si>
  <si>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</si>
  <si>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</si>
  <si>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</si>
  <si>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</si>
  <si>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</si>
  <si>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</si>
  <si>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</si>
  <si>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</si>
  <si>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</si>
  <si>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</si>
  <si>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</si>
  <si>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</si>
  <si>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</si>
  <si>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</si>
  <si>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</si>
  <si>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</si>
  <si>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</si>
  <si>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</si>
  <si>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</si>
  <si>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</si>
  <si>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</si>
  <si>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</si>
  <si>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</si>
  <si>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</si>
  <si>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</si>
  <si>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</si>
  <si>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</si>
  <si>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</si>
  <si>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</si>
  <si>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</si>
  <si>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</si>
  <si>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</si>
  <si>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</si>
  <si>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</si>
  <si>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</si>
  <si>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</si>
  <si>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</si>
  <si>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</si>
  <si>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</si>
  <si>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</si>
  <si>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</si>
  <si>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</si>
  <si>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</si>
  <si>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</si>
  <si>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</si>
  <si>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</si>
  <si>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</si>
  <si>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</si>
  <si>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</si>
  <si>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</si>
  <si>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</si>
  <si>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</si>
  <si>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</si>
  <si>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</si>
  <si>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</si>
  <si>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</si>
  <si>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</si>
  <si>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</si>
  <si>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</si>
  <si>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</si>
  <si>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</si>
  <si>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</si>
  <si>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</si>
  <si>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</si>
  <si>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</si>
  <si>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</si>
  <si>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</si>
  <si>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</si>
  <si>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</si>
  <si>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</si>
  <si>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</si>
  <si>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</si>
  <si>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</si>
  <si>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CÓDIGO RUBRO - ÍTEM</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</si>
  <si>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</si>
  <si>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</si>
  <si>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</si>
  <si>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</si>
  <si>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</si>
  <si>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</si>
  <si>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</si>
  <si>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</si>
  <si>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</si>
  <si>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</si>
  <si>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</si>
  <si>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</si>
  <si>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</si>
  <si>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</si>
  <si>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</si>
  <si>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</si>
  <si>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</si>
  <si>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</si>
  <si>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</si>
  <si>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</si>
  <si>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</si>
  <si>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</si>
  <si>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</si>
  <si>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</si>
  <si>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</si>
  <si>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</si>
  <si>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</si>
  <si>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</si>
  <si>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</si>
  <si>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</si>
  <si>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</si>
  <si>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</si>
  <si>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</si>
  <si>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</si>
  <si>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</si>
  <si>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</si>
  <si>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</si>
  <si>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</si>
  <si>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</si>
  <si>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</si>
  <si>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</si>
  <si>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</si>
  <si>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</si>
  <si>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</si>
  <si>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</si>
  <si>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</si>
  <si>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</si>
  <si>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</si>
  <si>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</si>
  <si>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</si>
  <si>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</si>
  <si>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</si>
  <si>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</si>
  <si>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</si>
  <si>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</si>
  <si>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</si>
  <si>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</si>
  <si>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</si>
  <si>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</si>
  <si>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</si>
  <si>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</si>
  <si>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</si>
  <si>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</si>
  <si>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</si>
  <si>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</si>
  <si>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</si>
  <si>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</si>
  <si>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</si>
  <si>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</si>
  <si>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</si>
  <si>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</si>
  <si>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</si>
  <si>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</si>
  <si>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</si>
  <si>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</si>
  <si>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</si>
  <si>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</si>
  <si>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</si>
  <si>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</si>
  <si>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</si>
  <si>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</si>
  <si>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</si>
  <si>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</si>
  <si>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</si>
  <si>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</si>
  <si>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</si>
  <si>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</si>
  <si>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</si>
  <si>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</si>
  <si>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</si>
  <si>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</si>
  <si>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</si>
  <si>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</si>
  <si>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</si>
  <si>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</si>
  <si>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</si>
  <si>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</si>
  <si>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</si>
  <si>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</si>
  <si>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</si>
  <si>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</si>
  <si>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</si>
  <si>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</si>
  <si>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</si>
  <si>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</si>
  <si>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</si>
  <si>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</si>
  <si>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</si>
  <si>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</si>
  <si>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</si>
  <si>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</si>
  <si>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</si>
  <si>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</si>
  <si>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</si>
  <si>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</si>
  <si>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</si>
  <si>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</si>
  <si>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</si>
  <si>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</si>
  <si>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</si>
  <si>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</si>
  <si>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</si>
  <si>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</si>
  <si>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</si>
  <si>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</si>
  <si>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</si>
  <si>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</si>
  <si>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</si>
  <si>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</si>
  <si>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</si>
  <si>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</si>
  <si>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</si>
  <si>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</si>
  <si>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</si>
  <si>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</si>
  <si>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</si>
  <si>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</si>
  <si>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</si>
  <si>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</si>
  <si>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</si>
  <si>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</si>
  <si>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</si>
  <si>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</si>
  <si>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</si>
  <si>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</si>
  <si>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</si>
  <si>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</si>
  <si>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</si>
  <si>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</si>
  <si>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</si>
  <si>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</si>
  <si>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</si>
  <si>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</si>
  <si>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</si>
  <si>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</si>
  <si>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</si>
  <si>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</si>
  <si>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</si>
  <si>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</si>
  <si>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</si>
  <si>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</si>
  <si>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</si>
  <si>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</si>
  <si>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</si>
  <si>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</si>
  <si>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</si>
  <si>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</si>
  <si>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</si>
  <si>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</si>
  <si>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</si>
  <si>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</si>
  <si>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</si>
  <si>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</si>
  <si>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</si>
  <si>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</si>
  <si>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0001</t>
  </si>
  <si>
    <t>TRABAJOS PRELIMINARES</t>
  </si>
  <si>
    <t>Movilización de obra</t>
  </si>
  <si>
    <t>0002</t>
  </si>
  <si>
    <t>Obrador</t>
  </si>
  <si>
    <t>0003</t>
  </si>
  <si>
    <t>Cartel de obra</t>
  </si>
  <si>
    <t>0004</t>
  </si>
  <si>
    <t>0005</t>
  </si>
  <si>
    <t>Erradicación de árboles</t>
  </si>
  <si>
    <t>0006</t>
  </si>
  <si>
    <t>0007</t>
  </si>
  <si>
    <t>Replanteo</t>
  </si>
  <si>
    <t>MOVIMIENTOS DE SUELOS</t>
  </si>
  <si>
    <t>Relleno y compactación</t>
  </si>
  <si>
    <t>Excavación para subsuelo</t>
  </si>
  <si>
    <t>Excavación para fundaciones</t>
  </si>
  <si>
    <t>Hormigón de limpieza</t>
  </si>
  <si>
    <t>Hormigón para cimientos</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</si>
  <si>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</si>
  <si>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</si>
  <si>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</si>
  <si>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</si>
  <si>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</si>
  <si>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</si>
  <si>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</si>
  <si>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</si>
  <si>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</si>
  <si>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</si>
  <si>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</si>
  <si>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</si>
  <si>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</si>
  <si>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</si>
  <si>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</si>
  <si>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</si>
  <si>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</si>
  <si>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</si>
  <si>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</si>
  <si>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</si>
  <si>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15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</si>
  <si>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</si>
  <si>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</si>
  <si>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</si>
  <si>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</si>
  <si>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</si>
  <si>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</si>
  <si>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</si>
  <si>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</si>
  <si>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</si>
  <si>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</si>
  <si>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</si>
  <si>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</si>
  <si>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</si>
  <si>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</si>
  <si>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</si>
  <si>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</si>
  <si>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</si>
  <si>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</si>
  <si>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</si>
  <si>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</si>
  <si>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</si>
  <si>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</si>
  <si>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</si>
  <si>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</si>
  <si>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</si>
  <si>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Enlucido exterior</t>
  </si>
  <si>
    <t>CUBIERTA DE TECHO</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</si>
  <si>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</si>
  <si>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</si>
  <si>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</si>
  <si>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</si>
  <si>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</si>
  <si>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</si>
  <si>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</si>
  <si>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</si>
  <si>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</si>
  <si>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</si>
  <si>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</si>
  <si>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</si>
  <si>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</si>
  <si>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placa roca de yeso</t>
  </si>
  <si>
    <t>Tabique placa roca de yeso para sanitario</t>
  </si>
  <si>
    <t>Tabique medio forro de placa de yeso</t>
  </si>
  <si>
    <t>Tabique medio forro de placa de yeso para sanitario</t>
  </si>
  <si>
    <t>Tabique estructura aluminio y placas madera</t>
  </si>
  <si>
    <t>0013</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</si>
  <si>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</si>
  <si>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</si>
  <si>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</si>
  <si>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</si>
  <si>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</si>
  <si>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</si>
  <si>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</si>
  <si>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</si>
  <si>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</si>
  <si>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</si>
  <si>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</si>
  <si>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</si>
  <si>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</si>
  <si>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</si>
  <si>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</si>
  <si>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</si>
  <si>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</si>
  <si>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</si>
  <si>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</si>
  <si>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</si>
  <si>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</si>
  <si>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</si>
  <si>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</si>
  <si>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</si>
  <si>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</si>
  <si>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</si>
  <si>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</si>
  <si>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</si>
  <si>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</si>
  <si>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H° Visto</t>
  </si>
  <si>
    <t>Esmalte sintético muro interior</t>
  </si>
  <si>
    <t>Esmalte sintético muro exterior</t>
  </si>
  <si>
    <t>Esmalte sintético sobre carpintería madera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</si>
  <si>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</si>
  <si>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</si>
  <si>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</si>
  <si>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</si>
  <si>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</si>
  <si>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</si>
  <si>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</si>
  <si>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</si>
  <si>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</si>
  <si>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</si>
  <si>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</si>
  <si>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</si>
  <si>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</si>
  <si>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</si>
  <si>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</si>
  <si>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</si>
  <si>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Tapajuntas</t>
  </si>
  <si>
    <t>0019</t>
  </si>
  <si>
    <t>Instalación eléctrica - Fuerza mótriz y media tensión</t>
  </si>
  <si>
    <t>Instalación eléctrica - Corrientes débiles</t>
  </si>
  <si>
    <t>Instalación eléctrica - Cañerias y/o bandejas</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</si>
  <si>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</si>
  <si>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</si>
  <si>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</si>
  <si>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</si>
  <si>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</si>
  <si>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Cañería</t>
  </si>
  <si>
    <t>OBRAS EXTERIORES</t>
  </si>
  <si>
    <t>Parquización</t>
  </si>
  <si>
    <t>Vereda municipal</t>
  </si>
  <si>
    <t>Mástil bandera</t>
  </si>
  <si>
    <t>SEÑALETICA</t>
  </si>
  <si>
    <t>Cartel institucional</t>
  </si>
  <si>
    <t>0023</t>
  </si>
  <si>
    <t>EQUIPAMIENTO</t>
  </si>
  <si>
    <t>Pizarrones</t>
  </si>
  <si>
    <t>0024</t>
  </si>
  <si>
    <t>Antepechos de hormigón</t>
  </si>
  <si>
    <t>Antepechos de granito natural</t>
  </si>
  <si>
    <t>Umbrales de hormigón</t>
  </si>
  <si>
    <t>0025</t>
  </si>
  <si>
    <t>CIERRE PERIMETRAL</t>
  </si>
  <si>
    <t>Cerco olímpico</t>
  </si>
  <si>
    <t>Mampostería y malla artística</t>
  </si>
  <si>
    <t>un</t>
  </si>
  <si>
    <t>Inversión Acumulada</t>
  </si>
  <si>
    <t>FECHA APERTURA LICITACIÓN:</t>
  </si>
  <si>
    <t>ANTICIPO FINANCIERO:</t>
  </si>
  <si>
    <t>8-1</t>
  </si>
  <si>
    <t>10-1</t>
  </si>
  <si>
    <t>12-1</t>
  </si>
  <si>
    <t>13-1</t>
  </si>
  <si>
    <t>17-1</t>
  </si>
  <si>
    <t>17-2</t>
  </si>
  <si>
    <t>19-1</t>
  </si>
  <si>
    <t>1-1</t>
  </si>
  <si>
    <t>1-2</t>
  </si>
  <si>
    <t>ANTICIPO FINANCIERO/ACOPIO:</t>
  </si>
  <si>
    <t>2-1</t>
  </si>
  <si>
    <t>3-1</t>
  </si>
  <si>
    <t>5-1</t>
  </si>
  <si>
    <t>5-2</t>
  </si>
  <si>
    <t>6-1</t>
  </si>
  <si>
    <t>7-1</t>
  </si>
  <si>
    <t>8-2</t>
  </si>
  <si>
    <t>9-1</t>
  </si>
  <si>
    <t>11-1</t>
  </si>
  <si>
    <t>11-2</t>
  </si>
  <si>
    <t>14-1</t>
  </si>
  <si>
    <t>15-1</t>
  </si>
  <si>
    <t>16-1</t>
  </si>
  <si>
    <t>16-2</t>
  </si>
  <si>
    <t>16-3</t>
  </si>
  <si>
    <t>18-1</t>
  </si>
  <si>
    <t>18-2</t>
  </si>
  <si>
    <t>4-1</t>
  </si>
  <si>
    <t>4-2</t>
  </si>
  <si>
    <t>DIRECCIÓN ARQUITECTURA</t>
  </si>
  <si>
    <t>RUBRO ITEM</t>
  </si>
  <si>
    <t>I-0001</t>
  </si>
  <si>
    <t>I-0001.0004</t>
  </si>
  <si>
    <t>I-0001.0007</t>
  </si>
  <si>
    <t>I-0001.0006</t>
  </si>
  <si>
    <t>I-0002</t>
  </si>
  <si>
    <t>I-0002.0003</t>
  </si>
  <si>
    <t>I-0003</t>
  </si>
  <si>
    <t>I-0003.0001</t>
  </si>
  <si>
    <t>I-0004</t>
  </si>
  <si>
    <t>I-0004.0001</t>
  </si>
  <si>
    <t>I-0004.0002</t>
  </si>
  <si>
    <t>I-0004.0013</t>
  </si>
  <si>
    <t>I-0004.0005</t>
  </si>
  <si>
    <t>I-0004.0004</t>
  </si>
  <si>
    <t>I-0004.0006</t>
  </si>
  <si>
    <t>I-0004.0007</t>
  </si>
  <si>
    <t>I-0004.0008</t>
  </si>
  <si>
    <t>I-0004.0014</t>
  </si>
  <si>
    <t>I-0004.0015</t>
  </si>
  <si>
    <t>I-0005</t>
  </si>
  <si>
    <t>I-0005.0010</t>
  </si>
  <si>
    <t>I-0005.0002</t>
  </si>
  <si>
    <t>I-0006</t>
  </si>
  <si>
    <t>I-0006.0008</t>
  </si>
  <si>
    <t>I-0007</t>
  </si>
  <si>
    <t>I-0007.0005</t>
  </si>
  <si>
    <t>I-0008</t>
  </si>
  <si>
    <t>I-0008.0001</t>
  </si>
  <si>
    <t>I-0008.0002</t>
  </si>
  <si>
    <t>I-0008.0003</t>
  </si>
  <si>
    <t>I-0010</t>
  </si>
  <si>
    <t>I-0010.0004</t>
  </si>
  <si>
    <t>I-0011</t>
  </si>
  <si>
    <t>I-0011.0001</t>
  </si>
  <si>
    <t>I-0011.0009</t>
  </si>
  <si>
    <t>I-0012</t>
  </si>
  <si>
    <t>I-0012.0008</t>
  </si>
  <si>
    <t>I-0012.0007</t>
  </si>
  <si>
    <t>I-0012.0009</t>
  </si>
  <si>
    <t>I-0013</t>
  </si>
  <si>
    <t>I-0013.0002</t>
  </si>
  <si>
    <t>I-0013.0009</t>
  </si>
  <si>
    <t>I-0013.0020</t>
  </si>
  <si>
    <t>I-0013.0023</t>
  </si>
  <si>
    <t>I-0013.0030</t>
  </si>
  <si>
    <t>I-0013.0033</t>
  </si>
  <si>
    <t>I-0014</t>
  </si>
  <si>
    <t>I-0014.0002</t>
  </si>
  <si>
    <t>I-0015</t>
  </si>
  <si>
    <t>I-0015.0020</t>
  </si>
  <si>
    <t>I-0015.0030</t>
  </si>
  <si>
    <t>I-0016</t>
  </si>
  <si>
    <t>I-0016.0001</t>
  </si>
  <si>
    <t>I-0016.0002</t>
  </si>
  <si>
    <t>I-0016.0013</t>
  </si>
  <si>
    <t>I-0016.0003</t>
  </si>
  <si>
    <t>I-0016.0012</t>
  </si>
  <si>
    <t>I-0017</t>
  </si>
  <si>
    <t>I-0017.0001</t>
  </si>
  <si>
    <t>I-0017.0002</t>
  </si>
  <si>
    <t>I-0017.0003</t>
  </si>
  <si>
    <t>I-0018</t>
  </si>
  <si>
    <t>I-0018.0008</t>
  </si>
  <si>
    <t>I-0018.0009</t>
  </si>
  <si>
    <t>I-0021</t>
  </si>
  <si>
    <t>I-0021.0002</t>
  </si>
  <si>
    <t>I-0021.0005</t>
  </si>
  <si>
    <t>I-0021.0003</t>
  </si>
  <si>
    <t>I-0022</t>
  </si>
  <si>
    <t>I-0022.0001</t>
  </si>
  <si>
    <t>I-0022.0002</t>
  </si>
  <si>
    <t>I-0022.0003</t>
  </si>
  <si>
    <t>I-0022.0004</t>
  </si>
  <si>
    <t>I-0024</t>
  </si>
  <si>
    <t>I-0025</t>
  </si>
  <si>
    <t>I-0029</t>
  </si>
  <si>
    <t>I-0029.0001</t>
  </si>
  <si>
    <t>I-0029.0002</t>
  </si>
  <si>
    <t>I-0032</t>
  </si>
  <si>
    <t>I-0032.0002</t>
  </si>
  <si>
    <t>I-0033</t>
  </si>
  <si>
    <t>OBRAS DE ARQUITECTURA- PLANILLA DE CODIGOS DE ITEMS</t>
  </si>
  <si>
    <t>I-0001.0001</t>
  </si>
  <si>
    <t>I-0001.0002</t>
  </si>
  <si>
    <t>I-0001.0003</t>
  </si>
  <si>
    <t>Limpieza de terreno y nivelación</t>
  </si>
  <si>
    <t>I-0001.0005</t>
  </si>
  <si>
    <t>Demolición incluido retiro de material</t>
  </si>
  <si>
    <t>I-0002.0001</t>
  </si>
  <si>
    <t>I-0002.0002</t>
  </si>
  <si>
    <t>I-0003.0002</t>
  </si>
  <si>
    <t>I-0004.0003</t>
  </si>
  <si>
    <t>I-0004.0009</t>
  </si>
  <si>
    <t>I-0004.0010</t>
  </si>
  <si>
    <t>I-0004.0011</t>
  </si>
  <si>
    <t>I-0004.0012</t>
  </si>
  <si>
    <t>Dados de Hº Aº - Muertos</t>
  </si>
  <si>
    <t>Losas de hormigón armado Tque. Rva.</t>
  </si>
  <si>
    <t>Cordón de hormigón armado</t>
  </si>
  <si>
    <t>I-0005.0001</t>
  </si>
  <si>
    <t>Contrapiso e = 10 cm terminación rodillado</t>
  </si>
  <si>
    <t>I-0005.0003</t>
  </si>
  <si>
    <t>I-0005.0004</t>
  </si>
  <si>
    <t>Contrapiso e = 8 cm</t>
  </si>
  <si>
    <t>I-0005.0005</t>
  </si>
  <si>
    <t>Contrapiso s/losas</t>
  </si>
  <si>
    <t>I-0005.0006</t>
  </si>
  <si>
    <t>Contrapiso s/azotea accesible</t>
  </si>
  <si>
    <t>I-0005.0007</t>
  </si>
  <si>
    <t>Contrapiso locales sanitarios</t>
  </si>
  <si>
    <t>Contrapiso armado e = 10 cm Bajo Piso Granitico</t>
  </si>
  <si>
    <t>I-0005.0011</t>
  </si>
  <si>
    <t>I-0005.0012</t>
  </si>
  <si>
    <t>I-0005.0021</t>
  </si>
  <si>
    <t>I-0005.0022</t>
  </si>
  <si>
    <t>I-0006.0001</t>
  </si>
  <si>
    <t>I-0006.0002</t>
  </si>
  <si>
    <t>I-0006.0003</t>
  </si>
  <si>
    <t>I-0006.0004</t>
  </si>
  <si>
    <t>I-0006.0005</t>
  </si>
  <si>
    <t>I-0006.0006</t>
  </si>
  <si>
    <t>I-0006.0007</t>
  </si>
  <si>
    <t>I-0006.0010</t>
  </si>
  <si>
    <t>I-0006.0011</t>
  </si>
  <si>
    <t>I-0006.0020</t>
  </si>
  <si>
    <t>I-0006.0021</t>
  </si>
  <si>
    <t>I-0007.0001</t>
  </si>
  <si>
    <t>I-0007.0002</t>
  </si>
  <si>
    <t>I-0007.0003</t>
  </si>
  <si>
    <t>I-0007.0004</t>
  </si>
  <si>
    <t>Capa aisladora horizontal y vertical</t>
  </si>
  <si>
    <t>I-0007.0006</t>
  </si>
  <si>
    <t>Capa aisladora Horizontal y Vertical en canteros</t>
  </si>
  <si>
    <t>I-0007.0007</t>
  </si>
  <si>
    <t>Capa aisladora Vertical en subsuelos</t>
  </si>
  <si>
    <t>Grueso impermeable b/ revestimiento</t>
  </si>
  <si>
    <t>I-0008.0004</t>
  </si>
  <si>
    <t>I-0009</t>
  </si>
  <si>
    <t>I-0009.0001</t>
  </si>
  <si>
    <t>Cubierta de chapa panel</t>
  </si>
  <si>
    <t>I-0009.0002</t>
  </si>
  <si>
    <t>Cubierta de techo con baldoza ceramica</t>
  </si>
  <si>
    <t>I-0010.0001</t>
  </si>
  <si>
    <t>I-0010.0002</t>
  </si>
  <si>
    <t>I-0010.0003</t>
  </si>
  <si>
    <t>I-0010.0005</t>
  </si>
  <si>
    <t>I-0010.0006</t>
  </si>
  <si>
    <t>I-0010.0007</t>
  </si>
  <si>
    <t>I-0010.0008</t>
  </si>
  <si>
    <t xml:space="preserve">Cielorraso Tipo Hunter Douglas Natura </t>
  </si>
  <si>
    <t>I-0010.0009</t>
  </si>
  <si>
    <t xml:space="preserve">Cielorraso Tipo Hunter Douglas Minicell </t>
  </si>
  <si>
    <t>I-0010.0010</t>
  </si>
  <si>
    <t>I-0011.0002</t>
  </si>
  <si>
    <t>I-0011.0003</t>
  </si>
  <si>
    <t>I-0011.0004</t>
  </si>
  <si>
    <t>I-0011.0005</t>
  </si>
  <si>
    <t>I-0011.0006</t>
  </si>
  <si>
    <t xml:space="preserve">Revestimiento en Muro de HºAº </t>
  </si>
  <si>
    <t>I-0011.0007</t>
  </si>
  <si>
    <t>Revestimiento Madera de Cedro</t>
  </si>
  <si>
    <t>I-0011.0008</t>
  </si>
  <si>
    <t>Buñas de Acero Inoxidable</t>
  </si>
  <si>
    <t>Chapa Perforada con Estructura de Soporte</t>
  </si>
  <si>
    <t>TABIQUES</t>
  </si>
  <si>
    <t>I-0012.0001</t>
  </si>
  <si>
    <t>I-0012.0002</t>
  </si>
  <si>
    <t>I-0012.0003</t>
  </si>
  <si>
    <t>I-0012.0004</t>
  </si>
  <si>
    <t>I-0012.0005</t>
  </si>
  <si>
    <t>I-0012.0006</t>
  </si>
  <si>
    <t>Tabique box granito natural en sanitarios</t>
  </si>
  <si>
    <t xml:space="preserve">Tabique de Placa verde de Yeso </t>
  </si>
  <si>
    <t>Cierre sobre dinteles con placa cementicia c/aisl. Termica (garita)</t>
  </si>
  <si>
    <t>PISOS, ZOCALOS, UMBRALES Y ANTEPECHOS</t>
  </si>
  <si>
    <t>I-0013.0001</t>
  </si>
  <si>
    <t>Piso granítico (0,30x0,30)</t>
  </si>
  <si>
    <t>Piso granítico (0,20x0,20)</t>
  </si>
  <si>
    <t>I-0013.0003</t>
  </si>
  <si>
    <t>Piso granítico (0,15x0,15)</t>
  </si>
  <si>
    <t>I-0013.0004</t>
  </si>
  <si>
    <t>I-0013.0005</t>
  </si>
  <si>
    <t>I-0013.0006</t>
  </si>
  <si>
    <t>I-0013.0007</t>
  </si>
  <si>
    <t>I-0013.0008</t>
  </si>
  <si>
    <t>I-0013.0010</t>
  </si>
  <si>
    <t>Piso de Madera Flotante</t>
  </si>
  <si>
    <t>I-0013.0011</t>
  </si>
  <si>
    <t>Alfombras</t>
  </si>
  <si>
    <t>I-0013.0012</t>
  </si>
  <si>
    <t>Piso Porcelanato</t>
  </si>
  <si>
    <t>I-0013.0013</t>
  </si>
  <si>
    <t>Piso de Hormigón Estampado</t>
  </si>
  <si>
    <t>I-0013.0014</t>
  </si>
  <si>
    <t>Pavimentos Articulado</t>
  </si>
  <si>
    <t>I-0013.0015</t>
  </si>
  <si>
    <t>I-0013.0016</t>
  </si>
  <si>
    <t>Veredines con terminacion  Rodillado</t>
  </si>
  <si>
    <t>I-0013.0021</t>
  </si>
  <si>
    <t>I-0013.0022</t>
  </si>
  <si>
    <t>I-0013.0024</t>
  </si>
  <si>
    <t>Zócalo de acero inoxidable</t>
  </si>
  <si>
    <t>I-0013.0025</t>
  </si>
  <si>
    <t>0031</t>
  </si>
  <si>
    <t>I-0013.0031</t>
  </si>
  <si>
    <t>0032</t>
  </si>
  <si>
    <t>I-0013.0032</t>
  </si>
  <si>
    <t>0033</t>
  </si>
  <si>
    <t>Umbrales y solias de granito natural</t>
  </si>
  <si>
    <t>I-0014.0001</t>
  </si>
  <si>
    <t>Mesada granito natural</t>
  </si>
  <si>
    <t>I-0015.0001</t>
  </si>
  <si>
    <t>I-0015.0002</t>
  </si>
  <si>
    <t>I-0015.0003</t>
  </si>
  <si>
    <t>I-0015.0010</t>
  </si>
  <si>
    <t>I-0015.0011</t>
  </si>
  <si>
    <t>I-0015.0012</t>
  </si>
  <si>
    <t>Laminado de seguridad (float 5+PVB+float 5)</t>
  </si>
  <si>
    <t>I-0015.0021</t>
  </si>
  <si>
    <t>I-0015.0022</t>
  </si>
  <si>
    <t xml:space="preserve">Látex cielorraso </t>
  </si>
  <si>
    <t>I-0016.0004</t>
  </si>
  <si>
    <t>I-0016.0010</t>
  </si>
  <si>
    <t>I-0016.0011</t>
  </si>
  <si>
    <t>Esmalte sintético sobre carpintería metálica y herrería</t>
  </si>
  <si>
    <t>I-0016.0014</t>
  </si>
  <si>
    <t>Barniz en Madera</t>
  </si>
  <si>
    <t>I-0016.0015</t>
  </si>
  <si>
    <t>Sellador plastificante piedras exteriores</t>
  </si>
  <si>
    <t>I-0017.0004</t>
  </si>
  <si>
    <t>I-0017.0005</t>
  </si>
  <si>
    <t>I-0017.0006</t>
  </si>
  <si>
    <t>I-0017.0007</t>
  </si>
  <si>
    <t>I-0017.0008</t>
  </si>
  <si>
    <t>I-0017.0009</t>
  </si>
  <si>
    <t>ESTRUCTURAS y CUBIERTAS METALICAS</t>
  </si>
  <si>
    <t>I-0018.0001</t>
  </si>
  <si>
    <t>I-0018.0002</t>
  </si>
  <si>
    <t>I-0018.0003</t>
  </si>
  <si>
    <t>I-0018.0004</t>
  </si>
  <si>
    <t>I-0018.0005</t>
  </si>
  <si>
    <t>I-0018.0006</t>
  </si>
  <si>
    <t>Estructura metálica entrepiso</t>
  </si>
  <si>
    <t>I-0018.0007</t>
  </si>
  <si>
    <t>Cúpula y lucernario</t>
  </si>
  <si>
    <t>Estructura metálica con cubierta de Chapa T90</t>
  </si>
  <si>
    <t>Estructura Metalica con cubierta Termopanel</t>
  </si>
  <si>
    <t>I-0019</t>
  </si>
  <si>
    <t>ESCALERAS</t>
  </si>
  <si>
    <t>I-0019.0001</t>
  </si>
  <si>
    <t xml:space="preserve">Escaleras exteriores de acceso: Granito Natural Sierra Chica </t>
  </si>
  <si>
    <t>I-0019.0002</t>
  </si>
  <si>
    <t>Escaleras granito natural rosa del salto, estructura de hormigón</t>
  </si>
  <si>
    <t>I-0019.0003</t>
  </si>
  <si>
    <t>Escaleras granito natural sierra chica estructura metálica</t>
  </si>
  <si>
    <t>I-0019.0004</t>
  </si>
  <si>
    <t>Escaleras granito natural rosa del salto estructura metálica</t>
  </si>
  <si>
    <t>I-0019.0005</t>
  </si>
  <si>
    <t xml:space="preserve">De chapa estampada con estructura metálica </t>
  </si>
  <si>
    <t>I-0019.0006</t>
  </si>
  <si>
    <t xml:space="preserve">De hormigón </t>
  </si>
  <si>
    <t>I-0020</t>
  </si>
  <si>
    <t>BARANDAS Y PASAMANOS</t>
  </si>
  <si>
    <t>I-0020.0001</t>
  </si>
  <si>
    <t>Pasamanos de acero inoxidable</t>
  </si>
  <si>
    <t>I-0020.0002</t>
  </si>
  <si>
    <t>Barandas en Rampas</t>
  </si>
  <si>
    <t>I-0020.0003</t>
  </si>
  <si>
    <t xml:space="preserve">Barandas de acero inoxidable y vidrio </t>
  </si>
  <si>
    <t>I-0020.0004</t>
  </si>
  <si>
    <t>Barandas de caño laminado</t>
  </si>
  <si>
    <t>INSTALACIONES ELECTRICA</t>
  </si>
  <si>
    <t>I-0021.0001</t>
  </si>
  <si>
    <t>Instalación eléctrica - Instalación y cableado</t>
  </si>
  <si>
    <t>I-0021.0004</t>
  </si>
  <si>
    <t>INSTALACIONES SANITARIA</t>
  </si>
  <si>
    <t>I-0023</t>
  </si>
  <si>
    <t>INSTALACION DE GAS</t>
  </si>
  <si>
    <t>I-0023.0001</t>
  </si>
  <si>
    <t>I-0023.0002</t>
  </si>
  <si>
    <t>INSTALACION TERMOMECANICA</t>
  </si>
  <si>
    <t>INSTALACION SERVICIO CONTRA INCENDIOS</t>
  </si>
  <si>
    <t>0026</t>
  </si>
  <si>
    <t>I-0026</t>
  </si>
  <si>
    <t>INSTALACION RIEGO</t>
  </si>
  <si>
    <t>0027</t>
  </si>
  <si>
    <t>I-0027</t>
  </si>
  <si>
    <t>ASCENSORES Y MONTACARGAS</t>
  </si>
  <si>
    <t>0028</t>
  </si>
  <si>
    <t>I-0028</t>
  </si>
  <si>
    <t>I-0028.0001</t>
  </si>
  <si>
    <t>I-0028.0002</t>
  </si>
  <si>
    <t xml:space="preserve">Veredas </t>
  </si>
  <si>
    <t>I-0028.0003</t>
  </si>
  <si>
    <t>Estacionamiento y demarcación</t>
  </si>
  <si>
    <t>I-0028.0004</t>
  </si>
  <si>
    <t>I-0028.0005</t>
  </si>
  <si>
    <t>I-0028.0006</t>
  </si>
  <si>
    <t xml:space="preserve">Canteros y Fuente </t>
  </si>
  <si>
    <t>I-0028.0007</t>
  </si>
  <si>
    <t>I-0028.0008</t>
  </si>
  <si>
    <t>Hormigon estampado</t>
  </si>
  <si>
    <t>0029</t>
  </si>
  <si>
    <t xml:space="preserve">Señaletica Interna </t>
  </si>
  <si>
    <t xml:space="preserve">Señaletica Externa </t>
  </si>
  <si>
    <t>I-0029.0003</t>
  </si>
  <si>
    <t>I-0029.0004</t>
  </si>
  <si>
    <t>Totems</t>
  </si>
  <si>
    <t>I-0030</t>
  </si>
  <si>
    <t>I-0030.0001</t>
  </si>
  <si>
    <t>I-0030.0002</t>
  </si>
  <si>
    <t>Butacas</t>
  </si>
  <si>
    <t>u</t>
  </si>
  <si>
    <t>I-0030.0003</t>
  </si>
  <si>
    <t>Mostradores</t>
  </si>
  <si>
    <t>I-0031</t>
  </si>
  <si>
    <t>I-0032.0001</t>
  </si>
  <si>
    <t>Cerco malla artística con bastidor</t>
  </si>
  <si>
    <t>I-0032.0003</t>
  </si>
  <si>
    <t>I-0032.0004</t>
  </si>
  <si>
    <t>I-0032.0005</t>
  </si>
  <si>
    <t>Cerco olímpico p/tanques de agua</t>
  </si>
  <si>
    <t xml:space="preserve">LIMPIEZA FINAL DE OBRA </t>
  </si>
  <si>
    <t>Cortina Sanitaria para Boxes c/accesorios</t>
  </si>
  <si>
    <t>Bancos cestos de basura, bisicleteros y soportes para motos 20C/U</t>
  </si>
  <si>
    <t>I-0004.0016</t>
  </si>
  <si>
    <t>I-0004.0017</t>
  </si>
  <si>
    <t>I-0004.0018</t>
  </si>
  <si>
    <t>I-0004.0019</t>
  </si>
  <si>
    <t>I-0008.0005</t>
  </si>
  <si>
    <t>Umbrales de granito natural</t>
  </si>
  <si>
    <t>I-0013.0034</t>
  </si>
  <si>
    <t>Zócalo granítico sanitario</t>
  </si>
  <si>
    <t>I-0013.0026</t>
  </si>
  <si>
    <t>I-0013.0027</t>
  </si>
  <si>
    <t>I-0013.0028</t>
  </si>
  <si>
    <t>I-0014.0003</t>
  </si>
  <si>
    <t>I-0034</t>
  </si>
  <si>
    <t>I-0035</t>
  </si>
  <si>
    <t>I-0018.0010</t>
  </si>
  <si>
    <t>I-0018.0011</t>
  </si>
  <si>
    <t>I-0018.0012</t>
  </si>
  <si>
    <t>I-0018.0013</t>
  </si>
  <si>
    <t>I-0009.0003</t>
  </si>
  <si>
    <t>I-0009.0004</t>
  </si>
  <si>
    <t>I-0013.0017</t>
  </si>
  <si>
    <t>I-0010.0011</t>
  </si>
  <si>
    <t>I-0035.0001</t>
  </si>
  <si>
    <t>I-0035.0002</t>
  </si>
  <si>
    <t>I-0035.0003</t>
  </si>
  <si>
    <t>I-0035.0004</t>
  </si>
  <si>
    <t>I-0016.0016</t>
  </si>
  <si>
    <t>I-0016.0017</t>
  </si>
  <si>
    <t>I-0017.0010</t>
  </si>
  <si>
    <t>I-0017.0011</t>
  </si>
  <si>
    <t>I-0028.0009</t>
  </si>
  <si>
    <t>I-0028.0010</t>
  </si>
  <si>
    <t>I-0028.0011</t>
  </si>
  <si>
    <t>I-0028.0012</t>
  </si>
  <si>
    <t>I-0028.0013</t>
  </si>
  <si>
    <t>I-0028.0014</t>
  </si>
  <si>
    <t>I-0028.0015</t>
  </si>
  <si>
    <t>I-0030.0004</t>
  </si>
  <si>
    <t>I-0030.0005</t>
  </si>
  <si>
    <t>I-0018.0014</t>
  </si>
  <si>
    <t>I-0009.0005</t>
  </si>
  <si>
    <t>I-0022.0005</t>
  </si>
  <si>
    <t>I-0001.0008</t>
  </si>
  <si>
    <t xml:space="preserve">Limpieza de terreno </t>
  </si>
  <si>
    <t>I-0001.0009</t>
  </si>
  <si>
    <t>Limpieza de terreno y erradicación de árboles</t>
  </si>
  <si>
    <t>I-0002.0004</t>
  </si>
  <si>
    <t>Terraplén y mejoramiento de suelo</t>
  </si>
  <si>
    <t>I-0002.0005</t>
  </si>
  <si>
    <t>Excavaciones</t>
  </si>
  <si>
    <t>I-0003.0003</t>
  </si>
  <si>
    <t>Hormigón para cimientos y sobrecimientos</t>
  </si>
  <si>
    <t>Vigas de dintel</t>
  </si>
  <si>
    <t>Muros de hormigón armado</t>
  </si>
  <si>
    <t>Estructura sala para tanques de reserva</t>
  </si>
  <si>
    <t>I-0005.0013</t>
  </si>
  <si>
    <t>Contrapiso armado e = 10 cm</t>
  </si>
  <si>
    <t>I-0006.0009</t>
  </si>
  <si>
    <t>Ladrillón cerámico macizo e = 0,20 m junta tomada</t>
  </si>
  <si>
    <t>I-0007.0008</t>
  </si>
  <si>
    <t>Capa aisladora horizontal y vertical en muros</t>
  </si>
  <si>
    <t>I-0008.0006</t>
  </si>
  <si>
    <t>Enlucido interior y exterior</t>
  </si>
  <si>
    <t>Cubierta de techo sobre losa</t>
  </si>
  <si>
    <t>Cielorraso suspendido</t>
  </si>
  <si>
    <t>I-0011.0010</t>
  </si>
  <si>
    <t>Revestimiento tipo Iggam</t>
  </si>
  <si>
    <t xml:space="preserve">Tabique placa cementicia </t>
  </si>
  <si>
    <t>I-0012.0010</t>
  </si>
  <si>
    <t>Tabique placa cementicia interior con aislación</t>
  </si>
  <si>
    <t>I-0012.0011</t>
  </si>
  <si>
    <t>Tabique sanitario</t>
  </si>
  <si>
    <t>I-0012.0012</t>
  </si>
  <si>
    <t>Tabique placa cementicia exterior con aislación</t>
  </si>
  <si>
    <t>Piso de madera multilaminar</t>
  </si>
  <si>
    <t>I-0013.0018</t>
  </si>
  <si>
    <t>Piso loseta rústica (0,40x0,40)</t>
  </si>
  <si>
    <t>0034</t>
  </si>
  <si>
    <t>Antepechos de chapa</t>
  </si>
  <si>
    <t>I-0013.0035</t>
  </si>
  <si>
    <t>Mesada acero inoxidable con zócalo</t>
  </si>
  <si>
    <t>I-0015.0023</t>
  </si>
  <si>
    <t>Doble Vidrio Hermético (3+3-9+4)</t>
  </si>
  <si>
    <t>I-0016.0005</t>
  </si>
  <si>
    <t>Látex cielorraso antihongos</t>
  </si>
  <si>
    <t>Barniz protector hormigon visto</t>
  </si>
  <si>
    <t>Pintura para pizarrones</t>
  </si>
  <si>
    <t>Estructura Metalica pérgola</t>
  </si>
  <si>
    <t>Chapa miniwave y estructura de soporte</t>
  </si>
  <si>
    <t>Estructura metálica y Cubierta para SUM.</t>
  </si>
  <si>
    <t>I-0018.0015</t>
  </si>
  <si>
    <t xml:space="preserve">Estructura metálica y Cubierta para E.N.I. </t>
  </si>
  <si>
    <t>I-0018.0016</t>
  </si>
  <si>
    <t>Estructura Metalica para escalera de servicio</t>
  </si>
  <si>
    <t>Planta de tratamiento de residuos cloacales</t>
  </si>
  <si>
    <t>Instalación de gas - Artefactos</t>
  </si>
  <si>
    <t>I-0023.0003</t>
  </si>
  <si>
    <t>Instalación de gas - Zepeeling</t>
  </si>
  <si>
    <t>Parquización,patio, muros y techos verdes</t>
  </si>
  <si>
    <t>Parquización y riego</t>
  </si>
  <si>
    <t>Veredin perimetral interior</t>
  </si>
  <si>
    <t>Puentes de acceso</t>
  </si>
  <si>
    <t>Acceso vehicular y estacionamiento de adoquin</t>
  </si>
  <si>
    <t>Bancos</t>
  </si>
  <si>
    <t>Macetas</t>
  </si>
  <si>
    <t>I-0030.0006</t>
  </si>
  <si>
    <t>Juegos para Jardin de Infantes</t>
  </si>
  <si>
    <t>I-0032.0006</t>
  </si>
  <si>
    <t>Postes de hormigón armado</t>
  </si>
  <si>
    <t>I-0032.0007</t>
  </si>
  <si>
    <t>Cierre perimetral frente</t>
  </si>
  <si>
    <t>I-0032.0008</t>
  </si>
  <si>
    <t>Cerco olímpico terreno y zeppeling</t>
  </si>
  <si>
    <t>I-0032.0009</t>
  </si>
  <si>
    <t>I-0032.0010</t>
  </si>
  <si>
    <t>Cierre Laterales y Fondo</t>
  </si>
  <si>
    <t>Losas de Fundación e=25 cm</t>
  </si>
  <si>
    <t>PILOTAJE</t>
  </si>
  <si>
    <t>Pilotes P70</t>
  </si>
  <si>
    <t>Pilotes P40</t>
  </si>
  <si>
    <t>I-0034.0001</t>
  </si>
  <si>
    <t>I-0034.0002</t>
  </si>
  <si>
    <t>I-0034.0003</t>
  </si>
  <si>
    <t>I-0034.0004</t>
  </si>
  <si>
    <t>Pilotes P50</t>
  </si>
  <si>
    <t>Pilotes P60</t>
  </si>
  <si>
    <t>Monocapa hidrófugo proyectable</t>
  </si>
  <si>
    <t>I-0008.0007</t>
  </si>
  <si>
    <t xml:space="preserve">Chapa Galvanizada </t>
  </si>
  <si>
    <t xml:space="preserve">Suspendido Termoacústico Tipo Knauf Cleaneo Slotline 84 </t>
  </si>
  <si>
    <t>I-0011.0011</t>
  </si>
  <si>
    <t>Tabiques roca de yeso aislado con celulosa</t>
  </si>
  <si>
    <t>I-0012.0013</t>
  </si>
  <si>
    <t>Tabiques roca de yeso medio forro aislado con celulosa</t>
  </si>
  <si>
    <t>I-0012.0014</t>
  </si>
  <si>
    <t>Tabique placa cementicia aislado con celulosa</t>
  </si>
  <si>
    <t>I-0012.0015</t>
  </si>
  <si>
    <t>I-0013.0019</t>
  </si>
  <si>
    <t>Zócalo cerámico</t>
  </si>
  <si>
    <t>Zócalo cemento alisado</t>
  </si>
  <si>
    <t>Mesada granito natural con zócalo y frentín</t>
  </si>
  <si>
    <t>I-0014.0004</t>
  </si>
  <si>
    <t>Estructura metálica patio técnico</t>
  </si>
  <si>
    <t>I-0018.0017</t>
  </si>
  <si>
    <t>Escalera marinera</t>
  </si>
  <si>
    <t>I-0019.0007</t>
  </si>
  <si>
    <t>GUARDACAMILLA</t>
  </si>
  <si>
    <t>Guardacamillas</t>
  </si>
  <si>
    <t>Esquinero Vertical</t>
  </si>
  <si>
    <t>Terminal de guardacamilla</t>
  </si>
  <si>
    <t xml:space="preserve">Guardacamillas Aluminio en Puertas </t>
  </si>
  <si>
    <t>Instalación sanitaria - Pluviales</t>
  </si>
  <si>
    <t>I-0022.0006</t>
  </si>
  <si>
    <t>I-0036</t>
  </si>
  <si>
    <t>INSTALACION GASES MEDICINALES</t>
  </si>
  <si>
    <t>Cordón cuneta</t>
  </si>
  <si>
    <t xml:space="preserve">Concreto Asfáltico </t>
  </si>
  <si>
    <t>Demarcación vial</t>
  </si>
  <si>
    <t>I-0032.0011</t>
  </si>
  <si>
    <t>I-0032.0012</t>
  </si>
  <si>
    <t xml:space="preserve">Cierre frente con rejas </t>
  </si>
  <si>
    <t>Cestos residuos</t>
  </si>
  <si>
    <t>I-0030.0007</t>
  </si>
  <si>
    <t>I-0030.0008</t>
  </si>
  <si>
    <t>Bicicleteros y soportes para motos</t>
  </si>
  <si>
    <t xml:space="preserve">Extractores Eólicos </t>
  </si>
  <si>
    <t>I-0018.0018</t>
  </si>
  <si>
    <t xml:space="preserve">Canaleta Chapa Galvanizada </t>
  </si>
  <si>
    <t>I-0030.0009</t>
  </si>
  <si>
    <t>Contrapiso armado e = 12 cm terminación alisado</t>
  </si>
  <si>
    <t>I-0005.0014</t>
  </si>
  <si>
    <t>2-2</t>
  </si>
  <si>
    <t>2-3</t>
  </si>
  <si>
    <t>Doble Vidrio Hermético (3+3-12-3+3)</t>
  </si>
  <si>
    <t>I-0015.0024</t>
  </si>
  <si>
    <t>Frente integral</t>
  </si>
  <si>
    <t>Damper de Ventilación Motorizados</t>
  </si>
  <si>
    <t>I-0030.0010</t>
  </si>
  <si>
    <t>Zócalo vinílico</t>
  </si>
  <si>
    <t>I-0013.0029</t>
  </si>
  <si>
    <t xml:space="preserve">Cerramiento chapa perforada en patio tecnico </t>
  </si>
  <si>
    <t>Cierre metálicos laterales y fondo</t>
  </si>
  <si>
    <t>I-0032.0013</t>
  </si>
  <si>
    <t>Muebles bajo y sobre mesadas</t>
  </si>
  <si>
    <t xml:space="preserve">Jaharro </t>
  </si>
  <si>
    <t xml:space="preserve">Revestimiento Sala de Rayos X </t>
  </si>
  <si>
    <t>5-3</t>
  </si>
  <si>
    <t>5-4</t>
  </si>
  <si>
    <t>9-2</t>
  </si>
  <si>
    <t>13-2</t>
  </si>
  <si>
    <t>13-3</t>
  </si>
  <si>
    <t>Piso y zócalo vinílico conductivo</t>
  </si>
  <si>
    <t>20-1</t>
  </si>
  <si>
    <t>24-1</t>
  </si>
  <si>
    <t>EQUIPAMIENTO MÉDICO INDUSTRIAL</t>
  </si>
  <si>
    <t>Estructura Resistente Metalica: Puente</t>
  </si>
  <si>
    <t>Por Goteo y por Aspersion</t>
  </si>
  <si>
    <t>I-0026.0001</t>
  </si>
  <si>
    <t>Extracción de Rejas perimetrales y traslado dentro de los 25 km</t>
  </si>
  <si>
    <t>I-0001.0010</t>
  </si>
  <si>
    <t>Excavacion de patio enterrado y fundaciones</t>
  </si>
  <si>
    <t>I-0002.0006</t>
  </si>
  <si>
    <t>Bases, Zapatas y Vigas de Fundación</t>
  </si>
  <si>
    <t>I-0004.0020</t>
  </si>
  <si>
    <t>Vigas de Encadenado superior y Dintel</t>
  </si>
  <si>
    <t>I-0004.0021</t>
  </si>
  <si>
    <t>Muros de hormigón visto</t>
  </si>
  <si>
    <t>I-0004.0022</t>
  </si>
  <si>
    <t>Vigas y Columnas de carga</t>
  </si>
  <si>
    <t>I-0004.0023</t>
  </si>
  <si>
    <t>Tubo de acero pintado oxidado de cupertina  de ventilaciones</t>
  </si>
  <si>
    <t>Jaharro  a la cal interior y exterior</t>
  </si>
  <si>
    <t>Enlucido a la cal</t>
  </si>
  <si>
    <t xml:space="preserve">Grueso impermeable </t>
  </si>
  <si>
    <t>I-0008.0008</t>
  </si>
  <si>
    <t>Piso de Hormigón pulido a maquina</t>
  </si>
  <si>
    <t>Zócalo exteriores de  hormigón alisado</t>
  </si>
  <si>
    <t>Zócalos interiores</t>
  </si>
  <si>
    <t xml:space="preserve">Cielorraso suspendido placa roca de yeso </t>
  </si>
  <si>
    <t>I-0010.0012</t>
  </si>
  <si>
    <t>Carpintería aluminio y vidrios (Float 5+PVB+Float 5)</t>
  </si>
  <si>
    <t>I-0017.0012</t>
  </si>
  <si>
    <t>Látex satinado interior</t>
  </si>
  <si>
    <t>I-0016.0006</t>
  </si>
  <si>
    <t>Látex  exterior</t>
  </si>
  <si>
    <t>Instalación eléctrica e Iluminación</t>
  </si>
  <si>
    <t>I-0021.0006</t>
  </si>
  <si>
    <t>Señalización</t>
  </si>
  <si>
    <t>I-0029.0005</t>
  </si>
  <si>
    <t>Montasillas para discapacitados</t>
  </si>
  <si>
    <t>I-0030.0011</t>
  </si>
  <si>
    <t>Equipamientos varios</t>
  </si>
  <si>
    <t>I-0030.0012</t>
  </si>
  <si>
    <t>13-4</t>
  </si>
  <si>
    <t>13-5</t>
  </si>
  <si>
    <t>13-6</t>
  </si>
  <si>
    <t>16-4</t>
  </si>
  <si>
    <t>26-1</t>
  </si>
  <si>
    <t>26-2</t>
  </si>
  <si>
    <t>25-1</t>
  </si>
  <si>
    <t>Cisterna y equipos de bombeo</t>
  </si>
  <si>
    <t>I-0022.0007</t>
  </si>
  <si>
    <t>20-2</t>
  </si>
  <si>
    <t>0035</t>
  </si>
  <si>
    <t>5-5</t>
  </si>
  <si>
    <t>5-6</t>
  </si>
  <si>
    <t>5-7</t>
  </si>
  <si>
    <t>5-8</t>
  </si>
  <si>
    <t>5-9</t>
  </si>
  <si>
    <t>5-10</t>
  </si>
  <si>
    <t>5-11</t>
  </si>
  <si>
    <t>6-2</t>
  </si>
  <si>
    <t>6-3</t>
  </si>
  <si>
    <t>6-4</t>
  </si>
  <si>
    <t>7-2</t>
  </si>
  <si>
    <t>7-3</t>
  </si>
  <si>
    <t>7-4</t>
  </si>
  <si>
    <t>8-3</t>
  </si>
  <si>
    <t>10-2</t>
  </si>
  <si>
    <t>11-3</t>
  </si>
  <si>
    <t>11-4</t>
  </si>
  <si>
    <t>12-2</t>
  </si>
  <si>
    <t>13-7</t>
  </si>
  <si>
    <t>13-8</t>
  </si>
  <si>
    <t>13-9</t>
  </si>
  <si>
    <t>13-10</t>
  </si>
  <si>
    <t>13-11</t>
  </si>
  <si>
    <t>13-12</t>
  </si>
  <si>
    <t>I-0013.0036</t>
  </si>
  <si>
    <t>15-2</t>
  </si>
  <si>
    <t>16-5</t>
  </si>
  <si>
    <t>17-3</t>
  </si>
  <si>
    <t>17-4</t>
  </si>
  <si>
    <t>17-5</t>
  </si>
  <si>
    <t>19-2</t>
  </si>
  <si>
    <t>19-3</t>
  </si>
  <si>
    <t>19-4</t>
  </si>
  <si>
    <t>19-5</t>
  </si>
  <si>
    <t>20-3</t>
  </si>
  <si>
    <t>20-4</t>
  </si>
  <si>
    <t>24-2</t>
  </si>
  <si>
    <t>25-2</t>
  </si>
  <si>
    <t>24-3</t>
  </si>
  <si>
    <t>27-1</t>
  </si>
  <si>
    <t>27-2</t>
  </si>
  <si>
    <t>I-0004.0024</t>
  </si>
  <si>
    <t>I-0004.0025</t>
  </si>
  <si>
    <t>Losa de hormigón armado - Escaleras</t>
  </si>
  <si>
    <t>Losa de hormigón armado - Tribunas</t>
  </si>
  <si>
    <t>I-0006.0012</t>
  </si>
  <si>
    <t>Ladrillo cerámico macizo armada e = 0,15 m</t>
  </si>
  <si>
    <t>Jaharro interior y exterior</t>
  </si>
  <si>
    <t>I-0008.0009</t>
  </si>
  <si>
    <t>I-0010.0013</t>
  </si>
  <si>
    <t>I-0010.0014</t>
  </si>
  <si>
    <t>Cielorraso aplicado a la cal - Hormigón Visto</t>
  </si>
  <si>
    <t>Cielorraso suspendido - Placas fonoabsorbentes - Armstrong</t>
  </si>
  <si>
    <t>I-0011.0012</t>
  </si>
  <si>
    <t>I-0011.0013</t>
  </si>
  <si>
    <t>Chapa Perforada con Estructura de Soporte - Placas fonoabsorbentes - Armstrong</t>
  </si>
  <si>
    <t>Aislación Acústica</t>
  </si>
  <si>
    <t>Piso Cerámico</t>
  </si>
  <si>
    <t>Piso de madera flotante - Piso cancha de volley</t>
  </si>
  <si>
    <t>Piso cemento rodillado - Interior</t>
  </si>
  <si>
    <t>I-0013.0037</t>
  </si>
  <si>
    <t>0036</t>
  </si>
  <si>
    <t>0037</t>
  </si>
  <si>
    <t>Piso cemento rodillado - Exterior</t>
  </si>
  <si>
    <t>Látex muro exterior</t>
  </si>
  <si>
    <t>I-0016.0007</t>
  </si>
  <si>
    <t>Pintura de demarcación de cancha</t>
  </si>
  <si>
    <t>I-0016.0018</t>
  </si>
  <si>
    <t>Barandas y protección - Cancha</t>
  </si>
  <si>
    <t>I-0020.0005</t>
  </si>
  <si>
    <t>Barandas de caño laminado - Escaleras</t>
  </si>
  <si>
    <t>I-0020.0006</t>
  </si>
  <si>
    <t>Gradas</t>
  </si>
  <si>
    <t>I-0030.0013</t>
  </si>
  <si>
    <t>Equipamientos deportivo</t>
  </si>
  <si>
    <t>I-0030.0014</t>
  </si>
  <si>
    <t>Escalones de granito natural</t>
  </si>
  <si>
    <t>0038</t>
  </si>
  <si>
    <t>I-0013.0038</t>
  </si>
  <si>
    <t>0039</t>
  </si>
  <si>
    <t>I-0013.0039</t>
  </si>
  <si>
    <t>0040</t>
  </si>
  <si>
    <t>I-0013.0040</t>
  </si>
  <si>
    <t>0041</t>
  </si>
  <si>
    <t>I-0013.0041</t>
  </si>
  <si>
    <t>0042</t>
  </si>
  <si>
    <t>I-0013.0042</t>
  </si>
  <si>
    <t>0043</t>
  </si>
  <si>
    <t>I-0013.0043</t>
  </si>
  <si>
    <t>720 días</t>
  </si>
  <si>
    <t>ESTADIO DEPORTIVO U.P.C.N.</t>
  </si>
  <si>
    <t>DEPARTAMENTO RAWSON</t>
  </si>
  <si>
    <t>502-002123-17</t>
  </si>
  <si>
    <t>18/17</t>
  </si>
  <si>
    <t>02/11/2017</t>
  </si>
  <si>
    <t>I-0028.0016</t>
  </si>
  <si>
    <t>Estacionamiento - Carpeta asfáltica</t>
  </si>
  <si>
    <t>24-4</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</si>
</sst>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quot;* #,##0.00_-;\-&quot;$&quot;* #,##0.00_-;_-&quot;$&quot;* &quot;-&quot;??_-;_-@_-"/>
    <numFmt numFmtId="43" formatCode="_-* #,##0.00_-;\-* #,##0.00_-;_-* &quot;-&quot;??_-;_-@_-"/>
    <numFmt numFmtId="164" formatCode="_ &quot;$&quot;\ * #,##0.00_ ;_ &quot;$&quot;\ * \-#,##0.00_ ;_ &quot;$&quot;\ * &quot;-&quot;??_ ;_ @_ "/>
    <numFmt numFmtId="165" formatCode="_ * #,##0.00_ ;_ * \-#,##0.00_ ;_ * &quot;-&quot;??_ ;_ @_ "/>
    <numFmt numFmtId="166" formatCode="_-&quot;$&quot;\ * #,##0.00_-;\-&quot;$&quot;\ * #,##0.00_-;_-&quot;$&quot;\ * &quot;-&quot;??_-;_-@_-"/>
    <numFmt numFmtId="167" formatCode="0.0000%"/>
    <numFmt numFmtId="168" formatCode="0.00_)"/>
    <numFmt numFmtId="169" formatCode="General_)"/>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
  </numFmts>
  <fonts count="3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10"/>
      <color rgb="FFFF0000"/>
      <name val="Arial"/>
      <family val="2"/>
    </font>
    <font>
      <b/>
      <sz val="11"/>
      <name val="Calibri"/>
      <family val="2"/>
      <scheme val="minor"/>
    </font>
    <font>
      <b/>
      <sz val="12"/>
      <color rgb="FF262626"/>
      <name val="Arial"/>
      <family val="2"/>
    </font>
  </fonts>
  <fills count="5">
    <fill>
      <patternFill patternType="none"/>
    </fill>
    <fill>
      <patternFill patternType="gray125"/>
    </fill>
    <fill>
      <patternFill patternType="solid">
        <fgColor indexed="9"/>
        <bgColor indexed="64"/>
      </patternFill>
    </fill>
    <fill>
      <patternFill patternType="solid">
        <fgColor theme="6" tint="0.79998168889431442"/>
        <bgColor indexed="64"/>
      </patternFill>
    </fill>
    <fill>
      <patternFill patternType="solid">
        <fgColor theme="5" tint="0.79998168889431442"/>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thin">
        <color indexed="64"/>
      </top>
      <bottom/>
      <diagonal/>
    </border>
  </borders>
  <cellStyleXfs count="29">
    <xf numFmtId="0" fontId="0" fillId="0" borderId="0"/>
    <xf numFmtId="9" fontId="4" fillId="0" borderId="0" applyFont="0" applyFill="0" applyBorder="0" applyAlignment="0" applyProtection="0"/>
    <xf numFmtId="44" fontId="14" fillId="0" borderId="0" applyFont="0" applyFill="0" applyBorder="0" applyAlignment="0" applyProtection="0"/>
    <xf numFmtId="0" fontId="3" fillId="0" borderId="0"/>
    <xf numFmtId="9" fontId="3" fillId="0" borderId="0" applyFont="0" applyFill="0" applyBorder="0" applyAlignment="0" applyProtection="0"/>
    <xf numFmtId="0" fontId="5" fillId="0" borderId="0"/>
    <xf numFmtId="0" fontId="16" fillId="0" borderId="0"/>
    <xf numFmtId="0" fontId="5" fillId="0" borderId="0"/>
    <xf numFmtId="0" fontId="18" fillId="0" borderId="0">
      <protection locked="0"/>
    </xf>
    <xf numFmtId="170" fontId="19" fillId="0" borderId="0">
      <protection locked="0"/>
    </xf>
    <xf numFmtId="170" fontId="19" fillId="0" borderId="0">
      <protection locked="0"/>
    </xf>
    <xf numFmtId="0" fontId="5"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2"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1" fillId="0" borderId="0"/>
    <xf numFmtId="0" fontId="5" fillId="0" borderId="0"/>
    <xf numFmtId="43" fontId="5" fillId="0" borderId="0" applyFont="0" applyFill="0" applyBorder="0" applyAlignment="0" applyProtection="0"/>
    <xf numFmtId="165" fontId="26"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0" fontId="1" fillId="0" borderId="0"/>
    <xf numFmtId="0" fontId="1" fillId="0" borderId="0"/>
    <xf numFmtId="166" fontId="1" fillId="0" borderId="0" applyFont="0" applyFill="0" applyBorder="0" applyAlignment="0" applyProtection="0"/>
  </cellStyleXfs>
  <cellXfs count="361">
    <xf numFmtId="0" fontId="0" fillId="0" borderId="0" xfId="0"/>
    <xf numFmtId="0" fontId="3" fillId="0" borderId="0" xfId="3"/>
    <xf numFmtId="0" fontId="5" fillId="0" borderId="0" xfId="7" applyFill="1"/>
    <xf numFmtId="169" fontId="5" fillId="0" borderId="0" xfId="7" applyNumberFormat="1" applyFill="1" applyAlignment="1" applyProtection="1">
      <alignment horizontal="left"/>
    </xf>
    <xf numFmtId="39" fontId="5" fillId="0" borderId="0" xfId="7" applyNumberFormat="1" applyFill="1" applyProtection="1"/>
    <xf numFmtId="0" fontId="5" fillId="0" borderId="0" xfId="7"/>
    <xf numFmtId="169" fontId="5" fillId="0" borderId="0" xfId="7" applyNumberFormat="1" applyFill="1" applyProtection="1"/>
    <xf numFmtId="169" fontId="5" fillId="0" borderId="0" xfId="7" applyNumberFormat="1" applyFill="1" applyAlignment="1" applyProtection="1"/>
    <xf numFmtId="169" fontId="5" fillId="0" borderId="0" xfId="7" applyNumberFormat="1" applyAlignment="1" applyProtection="1">
      <alignment horizontal="left"/>
    </xf>
    <xf numFmtId="169" fontId="5" fillId="0" borderId="0" xfId="7" applyNumberFormat="1" applyProtection="1"/>
    <xf numFmtId="169" fontId="5" fillId="0" borderId="0" xfId="7" quotePrefix="1" applyNumberFormat="1" applyFill="1" applyAlignment="1" applyProtection="1">
      <alignment horizontal="left"/>
    </xf>
    <xf numFmtId="169" fontId="5" fillId="0" borderId="0" xfId="7" quotePrefix="1" applyNumberFormat="1" applyAlignment="1" applyProtection="1">
      <alignment horizontal="left"/>
    </xf>
    <xf numFmtId="169" fontId="5" fillId="0" borderId="0" xfId="7" applyNumberFormat="1" applyFill="1" applyAlignment="1" applyProtection="1">
      <alignment horizontal="right"/>
    </xf>
    <xf numFmtId="39" fontId="5" fillId="0" borderId="0" xfId="7" applyNumberFormat="1" applyFill="1" applyAlignment="1" applyProtection="1"/>
    <xf numFmtId="0" fontId="6" fillId="0" borderId="0" xfId="0" applyFont="1" applyFill="1"/>
    <xf numFmtId="0" fontId="6" fillId="0" borderId="0" xfId="0" applyFont="1" applyFill="1" applyAlignment="1">
      <alignment horizontal="center"/>
    </xf>
    <xf numFmtId="0" fontId="5"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11" fillId="0" borderId="0" xfId="0" applyFont="1" applyFill="1" applyBorder="1" applyAlignment="1" applyProtection="1">
      <alignment vertical="center"/>
      <protection hidden="1"/>
    </xf>
    <xf numFmtId="0" fontId="7"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5" fillId="0" borderId="0" xfId="7" applyFill="1" applyBorder="1" applyAlignment="1" applyProtection="1">
      <alignment vertical="center"/>
      <protection hidden="1"/>
    </xf>
    <xf numFmtId="164" fontId="9" fillId="0" borderId="0" xfId="0" applyNumberFormat="1" applyFont="1" applyFill="1" applyBorder="1" applyAlignment="1" applyProtection="1">
      <alignment horizontal="right" vertical="center"/>
      <protection hidden="1"/>
    </xf>
    <xf numFmtId="10" fontId="9" fillId="0" borderId="0" xfId="0" applyNumberFormat="1" applyFont="1" applyFill="1" applyBorder="1" applyAlignment="1" applyProtection="1">
      <alignment horizontal="right" vertical="center"/>
      <protection hidden="1"/>
    </xf>
    <xf numFmtId="164" fontId="12" fillId="0" borderId="0" xfId="0" applyNumberFormat="1" applyFont="1" applyFill="1" applyBorder="1" applyAlignment="1" applyProtection="1">
      <alignment horizontal="right" vertical="center"/>
      <protection hidden="1"/>
    </xf>
    <xf numFmtId="0" fontId="0" fillId="0" borderId="0" xfId="0" applyFill="1" applyAlignment="1" applyProtection="1">
      <alignment horizontal="right" vertical="center"/>
      <protection hidden="1"/>
    </xf>
    <xf numFmtId="0" fontId="11" fillId="0" borderId="0" xfId="0" applyFont="1" applyFill="1" applyAlignment="1" applyProtection="1">
      <alignment vertical="center"/>
      <protection hidden="1"/>
    </xf>
    <xf numFmtId="44" fontId="5"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0" fillId="0" borderId="0" xfId="7" applyFont="1" applyFill="1" applyAlignment="1" applyProtection="1">
      <alignment vertical="center"/>
      <protection hidden="1"/>
    </xf>
    <xf numFmtId="0" fontId="10" fillId="0" borderId="0" xfId="7" applyFont="1" applyFill="1" applyBorder="1" applyAlignment="1" applyProtection="1">
      <alignment vertical="center"/>
      <protection hidden="1"/>
    </xf>
    <xf numFmtId="44" fontId="10" fillId="0" borderId="0" xfId="7" applyNumberFormat="1" applyFont="1" applyFill="1" applyBorder="1" applyAlignment="1" applyProtection="1">
      <alignment vertical="center"/>
      <protection hidden="1"/>
    </xf>
    <xf numFmtId="0" fontId="0" fillId="0" borderId="13" xfId="0" applyFill="1" applyBorder="1" applyAlignment="1" applyProtection="1">
      <alignment vertical="center"/>
      <protection hidden="1"/>
    </xf>
    <xf numFmtId="0" fontId="0" fillId="0" borderId="9" xfId="0" applyFill="1" applyBorder="1" applyAlignment="1" applyProtection="1">
      <alignment vertical="center"/>
      <protection hidden="1"/>
    </xf>
    <xf numFmtId="0" fontId="11"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44" fontId="17" fillId="0" borderId="0" xfId="7" applyNumberFormat="1" applyFont="1" applyFill="1" applyBorder="1" applyAlignment="1" applyProtection="1">
      <alignment vertical="center"/>
      <protection hidden="1"/>
    </xf>
    <xf numFmtId="0" fontId="9" fillId="0" borderId="9" xfId="0" applyFont="1" applyFill="1" applyBorder="1" applyAlignment="1" applyProtection="1">
      <alignment horizontal="center" vertical="center"/>
      <protection hidden="1"/>
    </xf>
    <xf numFmtId="0" fontId="9" fillId="0" borderId="13" xfId="0" applyFont="1" applyFill="1" applyBorder="1" applyAlignment="1" applyProtection="1">
      <alignment horizontal="center" vertical="center"/>
      <protection hidden="1"/>
    </xf>
    <xf numFmtId="0" fontId="5" fillId="0" borderId="13" xfId="0" applyFont="1" applyFill="1" applyBorder="1" applyAlignment="1" applyProtection="1">
      <alignment horizontal="left" vertical="center"/>
      <protection hidden="1"/>
    </xf>
    <xf numFmtId="0" fontId="5" fillId="0" borderId="19" xfId="0" applyFont="1" applyFill="1" applyBorder="1" applyAlignment="1" applyProtection="1">
      <alignment horizontal="left" vertical="center" wrapText="1"/>
      <protection hidden="1"/>
    </xf>
    <xf numFmtId="4" fontId="5" fillId="0" borderId="9" xfId="0" applyNumberFormat="1" applyFont="1" applyFill="1" applyBorder="1" applyAlignment="1" applyProtection="1">
      <alignment horizontal="center" vertical="center"/>
      <protection hidden="1"/>
    </xf>
    <xf numFmtId="44" fontId="5" fillId="0" borderId="9" xfId="0" applyNumberFormat="1" applyFont="1" applyFill="1" applyBorder="1" applyAlignment="1" applyProtection="1">
      <alignment vertical="center"/>
      <protection hidden="1"/>
    </xf>
    <xf numFmtId="167" fontId="5" fillId="0" borderId="9" xfId="1" applyNumberFormat="1" applyFont="1" applyFill="1" applyBorder="1" applyAlignment="1" applyProtection="1">
      <alignment vertical="center"/>
      <protection hidden="1"/>
    </xf>
    <xf numFmtId="44" fontId="9" fillId="0" borderId="9" xfId="0" applyNumberFormat="1" applyFont="1" applyFill="1" applyBorder="1" applyAlignment="1" applyProtection="1">
      <alignment vertical="center"/>
      <protection hidden="1"/>
    </xf>
    <xf numFmtId="167" fontId="9" fillId="0" borderId="9" xfId="1" applyNumberFormat="1" applyFont="1" applyFill="1" applyBorder="1" applyAlignment="1" applyProtection="1">
      <alignment vertical="center"/>
      <protection hidden="1"/>
    </xf>
    <xf numFmtId="44" fontId="0" fillId="0" borderId="0" xfId="0" applyNumberFormat="1" applyFill="1" applyAlignment="1" applyProtection="1">
      <alignment vertical="center"/>
      <protection hidden="1"/>
    </xf>
    <xf numFmtId="0" fontId="11" fillId="0" borderId="3" xfId="0" applyFont="1" applyFill="1" applyBorder="1" applyAlignment="1" applyProtection="1">
      <alignment horizontal="left" vertical="center"/>
      <protection hidden="1"/>
    </xf>
    <xf numFmtId="0" fontId="9" fillId="0" borderId="3" xfId="0" applyFont="1" applyFill="1" applyBorder="1" applyAlignment="1" applyProtection="1">
      <alignment horizontal="right" vertical="center"/>
      <protection hidden="1"/>
    </xf>
    <xf numFmtId="0" fontId="0" fillId="0" borderId="3" xfId="0" applyFill="1" applyBorder="1" applyAlignment="1" applyProtection="1">
      <alignment vertical="center"/>
      <protection hidden="1"/>
    </xf>
    <xf numFmtId="0" fontId="9" fillId="0" borderId="3" xfId="0" applyFont="1" applyFill="1" applyBorder="1" applyAlignment="1" applyProtection="1">
      <alignment vertical="center"/>
      <protection hidden="1"/>
    </xf>
    <xf numFmtId="44" fontId="9" fillId="0" borderId="4" xfId="0" applyNumberFormat="1" applyFont="1" applyFill="1" applyBorder="1" applyAlignment="1" applyProtection="1">
      <alignment vertical="center"/>
      <protection hidden="1"/>
    </xf>
    <xf numFmtId="10" fontId="9" fillId="0" borderId="0" xfId="0" applyNumberFormat="1" applyFont="1" applyFill="1" applyBorder="1" applyAlignment="1" applyProtection="1">
      <alignment horizontal="left" vertical="center"/>
      <protection hidden="1"/>
    </xf>
    <xf numFmtId="0" fontId="9" fillId="0" borderId="0" xfId="0" applyFont="1" applyFill="1" applyBorder="1" applyAlignment="1" applyProtection="1">
      <alignment vertical="center"/>
      <protection hidden="1"/>
    </xf>
    <xf numFmtId="44" fontId="9" fillId="0" borderId="1" xfId="0" applyNumberFormat="1" applyFont="1" applyFill="1" applyBorder="1" applyAlignment="1" applyProtection="1">
      <alignment vertical="center"/>
      <protection hidden="1"/>
    </xf>
    <xf numFmtId="0" fontId="11" fillId="0" borderId="0" xfId="0" applyFont="1" applyFill="1" applyBorder="1" applyAlignment="1" applyProtection="1">
      <alignment horizontal="left" vertical="center"/>
      <protection hidden="1"/>
    </xf>
    <xf numFmtId="10" fontId="9" fillId="0" borderId="7" xfId="0" applyNumberFormat="1" applyFont="1" applyFill="1" applyBorder="1" applyAlignment="1" applyProtection="1">
      <alignment horizontal="left" vertical="center"/>
      <protection hidden="1"/>
    </xf>
    <xf numFmtId="10" fontId="9" fillId="0" borderId="7" xfId="0" applyNumberFormat="1" applyFont="1" applyFill="1" applyBorder="1" applyAlignment="1" applyProtection="1">
      <alignment horizontal="right" vertical="center"/>
      <protection hidden="1"/>
    </xf>
    <xf numFmtId="0" fontId="9" fillId="0" borderId="7" xfId="0" applyFont="1" applyFill="1" applyBorder="1" applyAlignment="1" applyProtection="1">
      <alignment vertical="center"/>
      <protection hidden="1"/>
    </xf>
    <xf numFmtId="44" fontId="9" fillId="0" borderId="8" xfId="0" applyNumberFormat="1" applyFont="1" applyFill="1" applyBorder="1" applyAlignment="1" applyProtection="1">
      <alignment vertical="center"/>
      <protection hidden="1"/>
    </xf>
    <xf numFmtId="0" fontId="11" fillId="0" borderId="0" xfId="0"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44" fontId="9" fillId="0" borderId="0" xfId="0" applyNumberFormat="1" applyFont="1" applyFill="1" applyBorder="1" applyAlignment="1" applyProtection="1">
      <alignment vertical="center"/>
      <protection hidden="1"/>
    </xf>
    <xf numFmtId="0" fontId="7" fillId="0" borderId="0" xfId="0" applyFont="1" applyFill="1" applyBorder="1" applyAlignment="1" applyProtection="1">
      <alignment horizontal="left" vertical="center"/>
      <protection hidden="1"/>
    </xf>
    <xf numFmtId="0" fontId="9" fillId="0" borderId="0" xfId="0" applyFont="1" applyFill="1" applyAlignment="1" applyProtection="1">
      <alignment horizontal="right" vertical="center"/>
      <protection hidden="1"/>
    </xf>
    <xf numFmtId="0" fontId="9" fillId="0" borderId="0" xfId="0" applyFont="1" applyFill="1" applyBorder="1" applyAlignment="1" applyProtection="1">
      <alignment horizontal="right" vertical="center"/>
      <protection hidden="1"/>
    </xf>
    <xf numFmtId="0" fontId="11" fillId="3" borderId="0" xfId="7" applyFont="1" applyFill="1" applyBorder="1" applyAlignment="1" applyProtection="1">
      <alignment vertical="center"/>
      <protection locked="0"/>
    </xf>
    <xf numFmtId="2" fontId="5" fillId="3" borderId="9" xfId="0" applyNumberFormat="1" applyFont="1" applyFill="1" applyBorder="1" applyAlignment="1" applyProtection="1">
      <alignment vertical="center"/>
      <protection locked="0"/>
    </xf>
    <xf numFmtId="4" fontId="5" fillId="3" borderId="9" xfId="0" applyNumberFormat="1" applyFont="1" applyFill="1" applyBorder="1" applyAlignment="1" applyProtection="1">
      <alignment vertical="center"/>
      <protection locked="0"/>
    </xf>
    <xf numFmtId="10" fontId="0" fillId="3" borderId="0" xfId="1" applyNumberFormat="1" applyFont="1" applyFill="1" applyBorder="1" applyAlignment="1" applyProtection="1">
      <alignment vertical="center"/>
      <protection locked="0"/>
    </xf>
    <xf numFmtId="10" fontId="0" fillId="3" borderId="7" xfId="1" applyNumberFormat="1" applyFont="1" applyFill="1" applyBorder="1" applyAlignment="1" applyProtection="1">
      <alignment vertical="center"/>
      <protection locked="0"/>
    </xf>
    <xf numFmtId="0" fontId="5" fillId="0" borderId="16" xfId="0" applyFont="1" applyFill="1" applyBorder="1" applyAlignment="1" applyProtection="1">
      <alignment horizontal="left" vertical="center"/>
      <protection hidden="1"/>
    </xf>
    <xf numFmtId="0" fontId="5" fillId="0" borderId="16" xfId="0" applyFont="1" applyFill="1" applyBorder="1" applyAlignment="1" applyProtection="1">
      <alignment horizontal="left" vertical="center" wrapText="1"/>
      <protection hidden="1"/>
    </xf>
    <xf numFmtId="4" fontId="5" fillId="0" borderId="16" xfId="0" applyNumberFormat="1" applyFont="1" applyFill="1" applyBorder="1" applyAlignment="1" applyProtection="1">
      <alignment horizontal="center" vertical="center"/>
      <protection hidden="1"/>
    </xf>
    <xf numFmtId="44" fontId="5" fillId="0" borderId="16" xfId="0" applyNumberFormat="1" applyFont="1" applyFill="1" applyBorder="1" applyAlignment="1" applyProtection="1">
      <alignment vertical="center"/>
      <protection hidden="1"/>
    </xf>
    <xf numFmtId="167" fontId="5" fillId="0" borderId="19" xfId="1" applyNumberFormat="1" applyFont="1" applyFill="1" applyBorder="1" applyAlignment="1" applyProtection="1">
      <alignment vertical="center"/>
      <protection hidden="1"/>
    </xf>
    <xf numFmtId="0" fontId="9" fillId="0" borderId="16" xfId="0" applyFont="1" applyFill="1" applyBorder="1" applyAlignment="1" applyProtection="1">
      <alignment horizontal="center" vertical="center" wrapText="1"/>
      <protection hidden="1"/>
    </xf>
    <xf numFmtId="0" fontId="9" fillId="0" borderId="16" xfId="0" applyFont="1" applyFill="1" applyBorder="1" applyAlignment="1" applyProtection="1">
      <alignment horizontal="center" vertical="center"/>
      <protection hidden="1"/>
    </xf>
    <xf numFmtId="0" fontId="9" fillId="0" borderId="19" xfId="0" applyFont="1" applyFill="1" applyBorder="1" applyAlignment="1" applyProtection="1">
      <alignment horizontal="center" vertical="center" wrapText="1"/>
      <protection hidden="1"/>
    </xf>
    <xf numFmtId="0" fontId="8" fillId="0" borderId="0" xfId="7" applyFont="1" applyBorder="1" applyAlignment="1">
      <alignment vertical="center"/>
    </xf>
    <xf numFmtId="0" fontId="8" fillId="0" borderId="0" xfId="7" applyFont="1" applyBorder="1" applyAlignment="1">
      <alignment horizontal="center" vertical="center"/>
    </xf>
    <xf numFmtId="0" fontId="6" fillId="0" borderId="0" xfId="7" applyFont="1" applyBorder="1" applyAlignment="1">
      <alignment horizontal="center" vertical="center"/>
    </xf>
    <xf numFmtId="0" fontId="6" fillId="0" borderId="0" xfId="7" applyFont="1" applyBorder="1" applyAlignment="1">
      <alignment horizontal="center" vertical="center" wrapText="1"/>
    </xf>
    <xf numFmtId="0" fontId="6" fillId="0" borderId="0" xfId="7" applyFont="1" applyBorder="1" applyAlignment="1">
      <alignment vertical="center"/>
    </xf>
    <xf numFmtId="0" fontId="6" fillId="0" borderId="0" xfId="7" applyFont="1" applyBorder="1" applyAlignment="1">
      <alignment horizontal="right" vertical="center"/>
    </xf>
    <xf numFmtId="0" fontId="6" fillId="0" borderId="0" xfId="7" applyFont="1" applyBorder="1" applyAlignment="1">
      <alignment horizontal="left" vertical="center"/>
    </xf>
    <xf numFmtId="0" fontId="6" fillId="0" borderId="0" xfId="7" quotePrefix="1" applyFont="1" applyBorder="1" applyAlignment="1">
      <alignment horizontal="left" vertical="center"/>
    </xf>
    <xf numFmtId="0" fontId="6" fillId="0" borderId="0" xfId="19" applyFont="1" applyBorder="1" applyAlignment="1">
      <alignment vertical="center"/>
    </xf>
    <xf numFmtId="0" fontId="6" fillId="0" borderId="0" xfId="19" applyFont="1" applyBorder="1" applyAlignment="1">
      <alignment horizontal="center" vertical="center"/>
    </xf>
    <xf numFmtId="0" fontId="8" fillId="2" borderId="0" xfId="19" applyFont="1" applyFill="1" applyBorder="1" applyAlignment="1">
      <alignment vertical="center"/>
    </xf>
    <xf numFmtId="49" fontId="6" fillId="0" borderId="0" xfId="19" applyNumberFormat="1" applyFont="1" applyBorder="1" applyAlignment="1">
      <alignment vertical="center"/>
    </xf>
    <xf numFmtId="0" fontId="6" fillId="0" borderId="0" xfId="19" applyFont="1" applyBorder="1" applyAlignment="1">
      <alignment horizontal="left" vertical="center"/>
    </xf>
    <xf numFmtId="0" fontId="8" fillId="2" borderId="0" xfId="7" applyFont="1" applyFill="1" applyBorder="1" applyAlignment="1">
      <alignment vertical="center"/>
    </xf>
    <xf numFmtId="0" fontId="8" fillId="2" borderId="0" xfId="7" applyFont="1" applyFill="1" applyBorder="1" applyAlignment="1">
      <alignment horizontal="center" vertical="center"/>
    </xf>
    <xf numFmtId="0" fontId="6" fillId="2" borderId="0" xfId="7" applyFont="1" applyFill="1" applyBorder="1" applyAlignment="1">
      <alignment vertical="center"/>
    </xf>
    <xf numFmtId="0" fontId="6" fillId="2" borderId="0" xfId="7" quotePrefix="1" applyFont="1" applyFill="1" applyBorder="1" applyAlignment="1" applyProtection="1">
      <alignment horizontal="center" vertical="center"/>
    </xf>
    <xf numFmtId="0" fontId="6" fillId="2" borderId="0" xfId="7" quotePrefix="1" applyFont="1" applyFill="1" applyBorder="1" applyAlignment="1" applyProtection="1">
      <alignment horizontal="left" vertical="center"/>
    </xf>
    <xf numFmtId="0" fontId="6" fillId="2" borderId="0" xfId="7" applyFont="1" applyFill="1" applyBorder="1" applyAlignment="1">
      <alignment horizontal="center" vertical="center"/>
    </xf>
    <xf numFmtId="0" fontId="8" fillId="2" borderId="0" xfId="7" applyFont="1" applyFill="1" applyBorder="1" applyAlignment="1" applyProtection="1">
      <alignment horizontal="left" vertical="center"/>
    </xf>
    <xf numFmtId="0" fontId="6" fillId="2" borderId="0" xfId="7" applyFont="1" applyFill="1" applyBorder="1" applyAlignment="1">
      <alignment horizontal="right" vertical="center"/>
    </xf>
    <xf numFmtId="0" fontId="6" fillId="2" borderId="0" xfId="7" applyFont="1" applyFill="1" applyBorder="1" applyAlignment="1" applyProtection="1">
      <alignment horizontal="left" vertical="center"/>
    </xf>
    <xf numFmtId="0" fontId="6" fillId="2" borderId="0" xfId="19" applyFont="1" applyFill="1" applyBorder="1" applyAlignment="1">
      <alignment vertical="center"/>
    </xf>
    <xf numFmtId="0" fontId="6" fillId="2" borderId="0" xfId="19" applyFont="1" applyFill="1" applyBorder="1" applyAlignment="1">
      <alignment horizontal="center" vertical="center"/>
    </xf>
    <xf numFmtId="0" fontId="8" fillId="2" borderId="0" xfId="19" applyFont="1" applyFill="1" applyBorder="1" applyAlignment="1">
      <alignment horizontal="center" vertical="center"/>
    </xf>
    <xf numFmtId="0" fontId="6" fillId="2" borderId="0" xfId="19" quotePrefix="1" applyFont="1" applyFill="1" applyBorder="1" applyAlignment="1" applyProtection="1">
      <alignment horizontal="center" vertical="center"/>
    </xf>
    <xf numFmtId="0" fontId="6" fillId="2" borderId="0" xfId="19" quotePrefix="1" applyFont="1" applyFill="1" applyBorder="1" applyAlignment="1" applyProtection="1">
      <alignment horizontal="left" vertical="center"/>
    </xf>
    <xf numFmtId="0" fontId="8" fillId="2" borderId="0" xfId="19" applyFont="1" applyFill="1" applyBorder="1" applyAlignment="1">
      <alignment vertical="center" wrapText="1"/>
    </xf>
    <xf numFmtId="0" fontId="6" fillId="0" borderId="0" xfId="19" applyFont="1" applyFill="1" applyBorder="1" applyAlignment="1" applyProtection="1">
      <alignment horizontal="left" vertical="center"/>
    </xf>
    <xf numFmtId="0" fontId="6" fillId="2" borderId="0" xfId="7" applyFont="1" applyFill="1" applyBorder="1" applyAlignment="1">
      <alignment horizontal="center" vertical="center" wrapText="1"/>
    </xf>
    <xf numFmtId="0" fontId="6" fillId="2" borderId="0" xfId="7" applyFont="1" applyFill="1" applyBorder="1" applyAlignment="1">
      <alignment horizontal="left" vertical="center"/>
    </xf>
    <xf numFmtId="0" fontId="6" fillId="2" borderId="0" xfId="7" applyFont="1" applyFill="1" applyBorder="1" applyAlignment="1" applyProtection="1">
      <alignment vertical="center"/>
    </xf>
    <xf numFmtId="0" fontId="6" fillId="2" borderId="0" xfId="7" quotePrefix="1" applyFont="1" applyFill="1" applyBorder="1" applyAlignment="1" applyProtection="1">
      <alignment vertical="center"/>
    </xf>
    <xf numFmtId="1" fontId="8" fillId="2" borderId="0" xfId="19" applyNumberFormat="1" applyFont="1" applyFill="1" applyBorder="1" applyAlignment="1">
      <alignment vertical="center" wrapText="1"/>
    </xf>
    <xf numFmtId="1" fontId="8" fillId="2" borderId="0" xfId="19" applyNumberFormat="1" applyFont="1" applyFill="1" applyBorder="1" applyAlignment="1">
      <alignment horizontal="center" vertical="center" wrapText="1"/>
    </xf>
    <xf numFmtId="4" fontId="6"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4" fontId="8" fillId="2" borderId="0" xfId="19" applyNumberFormat="1" applyFont="1" applyFill="1" applyBorder="1" applyAlignment="1">
      <alignment vertical="center"/>
    </xf>
    <xf numFmtId="1" fontId="6" fillId="2" borderId="0" xfId="19" applyNumberFormat="1" applyFont="1" applyFill="1" applyBorder="1" applyAlignment="1">
      <alignment horizontal="right" vertical="center"/>
    </xf>
    <xf numFmtId="1" fontId="6" fillId="2" borderId="0" xfId="19" applyNumberFormat="1" applyFont="1" applyFill="1" applyBorder="1" applyAlignment="1">
      <alignment vertical="center"/>
    </xf>
    <xf numFmtId="1" fontId="6" fillId="2" borderId="0" xfId="19" applyNumberFormat="1" applyFont="1" applyFill="1" applyBorder="1" applyAlignment="1">
      <alignment horizontal="center" vertical="center"/>
    </xf>
    <xf numFmtId="0" fontId="6" fillId="0" borderId="0" xfId="19" applyFont="1" applyFill="1" applyBorder="1" applyAlignment="1">
      <alignment horizontal="center" vertical="center"/>
    </xf>
    <xf numFmtId="0" fontId="6" fillId="2" borderId="0" xfId="19" applyFont="1" applyFill="1" applyBorder="1" applyAlignment="1">
      <alignment horizontal="center" vertical="center" wrapText="1"/>
    </xf>
    <xf numFmtId="0" fontId="6" fillId="0" borderId="0" xfId="19" applyFont="1" applyFill="1" applyBorder="1" applyAlignment="1">
      <alignment vertical="center"/>
    </xf>
    <xf numFmtId="49" fontId="6" fillId="2" borderId="0" xfId="19" applyNumberFormat="1" applyFont="1" applyFill="1" applyBorder="1" applyAlignment="1">
      <alignment horizontal="center" vertical="center"/>
    </xf>
    <xf numFmtId="1" fontId="6" fillId="0" borderId="0" xfId="19" applyNumberFormat="1" applyFont="1" applyFill="1" applyBorder="1" applyAlignment="1">
      <alignment horizontal="center" vertical="center"/>
    </xf>
    <xf numFmtId="0" fontId="6" fillId="0" borderId="0" xfId="7" applyFont="1" applyBorder="1" applyAlignment="1"/>
    <xf numFmtId="0" fontId="6" fillId="0" borderId="0" xfId="7" applyFont="1" applyBorder="1" applyAlignment="1">
      <alignment horizontal="center"/>
    </xf>
    <xf numFmtId="0" fontId="24" fillId="0" borderId="0" xfId="20" applyFont="1" applyAlignment="1">
      <alignment horizontal="center"/>
    </xf>
    <xf numFmtId="0" fontId="24" fillId="0" borderId="0" xfId="20" applyFont="1" applyAlignment="1"/>
    <xf numFmtId="177" fontId="6" fillId="0" borderId="0" xfId="7" applyNumberFormat="1" applyFont="1" applyBorder="1" applyAlignment="1">
      <alignment horizontal="center" vertical="center"/>
    </xf>
    <xf numFmtId="0" fontId="25" fillId="0" borderId="0" xfId="20" applyFont="1" applyFill="1" applyAlignment="1">
      <alignment vertical="center"/>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10" fillId="0" borderId="14" xfId="7" applyFont="1" applyFill="1" applyBorder="1" applyAlignment="1" applyProtection="1">
      <alignment vertical="center"/>
      <protection hidden="1"/>
    </xf>
    <xf numFmtId="9" fontId="10" fillId="0" borderId="9" xfId="7" applyNumberFormat="1" applyFont="1" applyFill="1" applyBorder="1" applyAlignment="1" applyProtection="1">
      <alignment vertical="center"/>
      <protection hidden="1"/>
    </xf>
    <xf numFmtId="9" fontId="10" fillId="0" borderId="14" xfId="16" applyNumberFormat="1" applyFont="1" applyFill="1" applyBorder="1" applyAlignment="1" applyProtection="1">
      <alignment vertical="center"/>
      <protection hidden="1"/>
    </xf>
    <xf numFmtId="10" fontId="10" fillId="0" borderId="0" xfId="16" applyNumberFormat="1" applyFont="1" applyFill="1" applyBorder="1" applyAlignment="1" applyProtection="1">
      <alignment vertical="center"/>
      <protection hidden="1"/>
    </xf>
    <xf numFmtId="0" fontId="10" fillId="0" borderId="0" xfId="7" applyFont="1" applyFill="1" applyBorder="1" applyAlignment="1" applyProtection="1">
      <alignment horizontal="right" vertical="center"/>
      <protection hidden="1"/>
    </xf>
    <xf numFmtId="44" fontId="10" fillId="0" borderId="0" xfId="7" applyNumberFormat="1" applyFont="1" applyFill="1" applyAlignment="1" applyProtection="1">
      <alignment vertical="center"/>
      <protection hidden="1"/>
    </xf>
    <xf numFmtId="176" fontId="9" fillId="0" borderId="9" xfId="7" applyNumberFormat="1" applyFont="1" applyFill="1" applyBorder="1" applyAlignment="1" applyProtection="1">
      <alignment horizontal="center" vertical="center"/>
      <protection hidden="1"/>
    </xf>
    <xf numFmtId="0" fontId="9" fillId="0" borderId="13" xfId="7" applyFont="1" applyFill="1" applyBorder="1" applyAlignment="1" applyProtection="1">
      <alignment horizontal="center" vertical="center" wrapText="1"/>
      <protection hidden="1"/>
    </xf>
    <xf numFmtId="176" fontId="9" fillId="0" borderId="13" xfId="7" applyNumberFormat="1" applyFont="1" applyFill="1" applyBorder="1" applyAlignment="1" applyProtection="1">
      <alignment horizontal="center" vertical="center"/>
      <protection hidden="1"/>
    </xf>
    <xf numFmtId="0" fontId="5" fillId="0" borderId="13" xfId="7" applyFont="1" applyFill="1" applyBorder="1" applyAlignment="1" applyProtection="1">
      <alignment vertical="center"/>
      <protection hidden="1"/>
    </xf>
    <xf numFmtId="0" fontId="9" fillId="0" borderId="19" xfId="7" applyFont="1" applyFill="1" applyBorder="1" applyAlignment="1" applyProtection="1">
      <alignment horizontal="left" vertical="center" wrapText="1"/>
      <protection hidden="1"/>
    </xf>
    <xf numFmtId="164" fontId="5" fillId="0" borderId="0" xfId="7" applyNumberFormat="1" applyFont="1" applyFill="1" applyBorder="1" applyAlignment="1" applyProtection="1">
      <alignment vertical="center"/>
      <protection hidden="1"/>
    </xf>
    <xf numFmtId="0" fontId="5" fillId="0" borderId="9" xfId="7" applyFont="1" applyFill="1" applyBorder="1" applyAlignment="1" applyProtection="1">
      <alignment vertical="center"/>
      <protection hidden="1"/>
    </xf>
    <xf numFmtId="0" fontId="5" fillId="0" borderId="0" xfId="7" applyFont="1" applyFill="1" applyAlignment="1" applyProtection="1">
      <alignment vertical="center"/>
      <protection hidden="1"/>
    </xf>
    <xf numFmtId="0" fontId="5" fillId="0" borderId="0" xfId="7" applyFont="1" applyFill="1" applyBorder="1" applyAlignment="1" applyProtection="1">
      <alignment vertical="center"/>
      <protection hidden="1"/>
    </xf>
    <xf numFmtId="0" fontId="5" fillId="0" borderId="9" xfId="7" applyFont="1" applyFill="1" applyBorder="1" applyAlignment="1" applyProtection="1">
      <alignment horizontal="right" vertical="center"/>
      <protection hidden="1"/>
    </xf>
    <xf numFmtId="10" fontId="5" fillId="0" borderId="9" xfId="16" applyNumberFormat="1" applyFont="1" applyFill="1" applyBorder="1" applyAlignment="1" applyProtection="1">
      <alignment vertical="center"/>
      <protection hidden="1"/>
    </xf>
    <xf numFmtId="0" fontId="5" fillId="0" borderId="0" xfId="7" applyFont="1" applyFill="1" applyAlignment="1" applyProtection="1">
      <alignment horizontal="center" vertical="center"/>
      <protection hidden="1"/>
    </xf>
    <xf numFmtId="0" fontId="5" fillId="0" borderId="0" xfId="7" applyFont="1" applyFill="1" applyBorder="1" applyAlignment="1" applyProtection="1">
      <alignment horizontal="right" vertical="center"/>
      <protection hidden="1"/>
    </xf>
    <xf numFmtId="44" fontId="5" fillId="0" borderId="13" xfId="7" applyNumberFormat="1" applyFont="1" applyFill="1" applyBorder="1" applyAlignment="1" applyProtection="1">
      <alignment vertical="center"/>
      <protection hidden="1"/>
    </xf>
    <xf numFmtId="14" fontId="8" fillId="0" borderId="5" xfId="0" applyNumberFormat="1" applyFont="1" applyFill="1" applyBorder="1" applyAlignment="1" applyProtection="1">
      <alignment vertical="center"/>
      <protection hidden="1"/>
    </xf>
    <xf numFmtId="14" fontId="8" fillId="0" borderId="0" xfId="0" applyNumberFormat="1" applyFont="1" applyFill="1" applyBorder="1" applyAlignment="1" applyProtection="1">
      <alignment vertical="center"/>
      <protection hidden="1"/>
    </xf>
    <xf numFmtId="16" fontId="8" fillId="0" borderId="0" xfId="0" applyNumberFormat="1" applyFont="1" applyFill="1" applyBorder="1" applyAlignment="1" applyProtection="1">
      <alignment vertical="center"/>
      <protection hidden="1"/>
    </xf>
    <xf numFmtId="0" fontId="8" fillId="0" borderId="0" xfId="0" applyFont="1" applyFill="1" applyBorder="1" applyAlignment="1" applyProtection="1">
      <alignment horizontal="centerContinuous" vertical="center"/>
      <protection hidden="1"/>
    </xf>
    <xf numFmtId="16" fontId="8" fillId="0" borderId="0" xfId="0" applyNumberFormat="1" applyFont="1" applyFill="1" applyBorder="1" applyAlignment="1" applyProtection="1">
      <alignment horizontal="center" vertical="center"/>
      <protection hidden="1"/>
    </xf>
    <xf numFmtId="16" fontId="8" fillId="0" borderId="1" xfId="0" applyNumberFormat="1" applyFont="1" applyFill="1" applyBorder="1" applyAlignment="1" applyProtection="1">
      <alignment horizontal="center" vertical="center"/>
      <protection hidden="1"/>
    </xf>
    <xf numFmtId="14" fontId="8" fillId="0" borderId="0" xfId="0" applyNumberFormat="1" applyFont="1" applyFill="1" applyBorder="1" applyAlignment="1" applyProtection="1">
      <alignment vertical="center" wrapText="1"/>
      <protection hidden="1"/>
    </xf>
    <xf numFmtId="14" fontId="8" fillId="0" borderId="1" xfId="0" applyNumberFormat="1" applyFont="1" applyFill="1" applyBorder="1" applyAlignment="1" applyProtection="1">
      <alignment vertical="center"/>
      <protection hidden="1"/>
    </xf>
    <xf numFmtId="0" fontId="8" fillId="0" borderId="5"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6" fillId="0" borderId="0" xfId="0" applyFont="1" applyFill="1" applyBorder="1" applyAlignment="1" applyProtection="1">
      <alignment horizontal="center" vertical="center"/>
      <protection hidden="1"/>
    </xf>
    <xf numFmtId="2" fontId="6" fillId="0" borderId="0" xfId="0" applyNumberFormat="1" applyFont="1" applyFill="1" applyBorder="1" applyAlignment="1" applyProtection="1">
      <alignment horizontal="right" vertical="center"/>
      <protection hidden="1"/>
    </xf>
    <xf numFmtId="39" fontId="6" fillId="0" borderId="0" xfId="0" applyNumberFormat="1" applyFont="1" applyFill="1" applyBorder="1" applyAlignment="1" applyProtection="1">
      <alignment vertical="center"/>
      <protection hidden="1"/>
    </xf>
    <xf numFmtId="168" fontId="6" fillId="0" borderId="1" xfId="0" applyNumberFormat="1" applyFont="1" applyFill="1" applyBorder="1" applyAlignment="1" applyProtection="1">
      <alignment vertical="center"/>
      <protection hidden="1"/>
    </xf>
    <xf numFmtId="0" fontId="6" fillId="0" borderId="0" xfId="0" applyNumberFormat="1" applyFont="1" applyFill="1" applyBorder="1" applyAlignment="1" applyProtection="1">
      <alignment horizontal="left" vertical="center"/>
      <protection hidden="1"/>
    </xf>
    <xf numFmtId="0" fontId="6" fillId="0" borderId="0" xfId="0" applyFont="1" applyFill="1" applyBorder="1" applyAlignment="1" applyProtection="1">
      <alignment vertical="center"/>
      <protection hidden="1"/>
    </xf>
    <xf numFmtId="0" fontId="6" fillId="0" borderId="0" xfId="0" applyFont="1" applyFill="1" applyProtection="1">
      <protection hidden="1"/>
    </xf>
    <xf numFmtId="0" fontId="6" fillId="0" borderId="1" xfId="0" applyFont="1" applyFill="1" applyBorder="1" applyAlignment="1" applyProtection="1">
      <alignment horizontal="center" vertical="center"/>
      <protection hidden="1"/>
    </xf>
    <xf numFmtId="0" fontId="6" fillId="0" borderId="1" xfId="0" applyFont="1" applyFill="1" applyBorder="1" applyAlignment="1" applyProtection="1">
      <alignment vertical="center"/>
      <protection hidden="1"/>
    </xf>
    <xf numFmtId="0" fontId="6" fillId="0" borderId="10" xfId="0" applyFont="1" applyFill="1" applyBorder="1" applyAlignment="1" applyProtection="1">
      <alignment horizontal="center" vertical="center" wrapText="1"/>
      <protection hidden="1"/>
    </xf>
    <xf numFmtId="0" fontId="6" fillId="0" borderId="9" xfId="0" applyFont="1" applyFill="1" applyBorder="1" applyAlignment="1" applyProtection="1">
      <alignment horizontal="center" vertical="center" wrapText="1"/>
      <protection hidden="1"/>
    </xf>
    <xf numFmtId="0" fontId="6" fillId="0" borderId="16" xfId="0" applyFont="1" applyFill="1" applyBorder="1" applyAlignment="1" applyProtection="1">
      <alignment horizontal="center" vertical="center" wrapText="1"/>
      <protection hidden="1"/>
    </xf>
    <xf numFmtId="0" fontId="9" fillId="0" borderId="16" xfId="0" applyFont="1" applyFill="1" applyBorder="1" applyAlignment="1" applyProtection="1">
      <alignment horizontal="centerContinuous" vertical="center"/>
      <protection hidden="1"/>
    </xf>
    <xf numFmtId="0" fontId="6" fillId="0" borderId="16" xfId="0" applyFont="1" applyFill="1" applyBorder="1" applyAlignment="1" applyProtection="1">
      <alignment horizontal="center" vertical="center"/>
      <protection hidden="1"/>
    </xf>
    <xf numFmtId="2" fontId="6" fillId="0" borderId="16" xfId="0" applyNumberFormat="1" applyFont="1" applyFill="1" applyBorder="1" applyAlignment="1" applyProtection="1">
      <alignment horizontal="center" vertical="center"/>
      <protection hidden="1"/>
    </xf>
    <xf numFmtId="39" fontId="6" fillId="0" borderId="16" xfId="0" applyNumberFormat="1" applyFont="1" applyFill="1" applyBorder="1" applyAlignment="1" applyProtection="1">
      <alignment horizontal="center" vertical="center"/>
      <protection hidden="1"/>
    </xf>
    <xf numFmtId="168" fontId="6" fillId="0" borderId="28" xfId="0" applyNumberFormat="1" applyFont="1" applyFill="1" applyBorder="1" applyAlignment="1" applyProtection="1">
      <alignment horizontal="center" vertical="center"/>
      <protection hidden="1"/>
    </xf>
    <xf numFmtId="0" fontId="6" fillId="0" borderId="9" xfId="0" applyFont="1" applyFill="1" applyBorder="1" applyProtection="1">
      <protection hidden="1"/>
    </xf>
    <xf numFmtId="44" fontId="6" fillId="0" borderId="11" xfId="2" applyFont="1" applyFill="1" applyBorder="1" applyAlignment="1" applyProtection="1">
      <alignment horizontal="right" vertical="center"/>
      <protection hidden="1"/>
    </xf>
    <xf numFmtId="0" fontId="6" fillId="0" borderId="5" xfId="0" applyFont="1" applyFill="1" applyBorder="1" applyAlignment="1" applyProtection="1">
      <alignment vertical="center"/>
      <protection hidden="1"/>
    </xf>
    <xf numFmtId="168" fontId="6" fillId="0" borderId="32" xfId="0" applyNumberFormat="1" applyFont="1" applyFill="1" applyBorder="1" applyAlignment="1" applyProtection="1">
      <alignment horizontal="center" vertical="center"/>
      <protection hidden="1"/>
    </xf>
    <xf numFmtId="44" fontId="6" fillId="0" borderId="35" xfId="2" applyFont="1" applyFill="1" applyBorder="1" applyAlignment="1" applyProtection="1">
      <alignment horizontal="right" vertical="center"/>
      <protection hidden="1"/>
    </xf>
    <xf numFmtId="0" fontId="9" fillId="0" borderId="0" xfId="0" applyFont="1" applyFill="1" applyBorder="1" applyAlignment="1" applyProtection="1">
      <alignment horizontal="center" vertical="center"/>
      <protection hidden="1"/>
    </xf>
    <xf numFmtId="168" fontId="6" fillId="0" borderId="1" xfId="0" applyNumberFormat="1" applyFont="1" applyFill="1" applyBorder="1" applyAlignment="1" applyProtection="1">
      <alignment horizontal="right" vertical="center"/>
      <protection hidden="1"/>
    </xf>
    <xf numFmtId="44" fontId="6" fillId="0" borderId="11" xfId="2" applyFont="1" applyFill="1" applyBorder="1" applyAlignment="1" applyProtection="1">
      <alignment vertical="center"/>
      <protection hidden="1"/>
    </xf>
    <xf numFmtId="0" fontId="6" fillId="0" borderId="5" xfId="0" applyFont="1" applyFill="1" applyBorder="1" applyAlignment="1" applyProtection="1">
      <alignment horizontal="center" vertical="center"/>
      <protection hidden="1"/>
    </xf>
    <xf numFmtId="0" fontId="6" fillId="0" borderId="20" xfId="0" applyFont="1" applyFill="1" applyBorder="1" applyAlignment="1" applyProtection="1">
      <alignment horizontal="center" vertical="center"/>
      <protection hidden="1"/>
    </xf>
    <xf numFmtId="0" fontId="6" fillId="0" borderId="18" xfId="0" applyFont="1" applyFill="1" applyBorder="1" applyAlignment="1" applyProtection="1">
      <alignment horizontal="center" vertical="center"/>
      <protection hidden="1"/>
    </xf>
    <xf numFmtId="0" fontId="6" fillId="0" borderId="18" xfId="0" applyFont="1" applyFill="1" applyBorder="1" applyAlignment="1" applyProtection="1">
      <alignment vertical="center"/>
      <protection hidden="1"/>
    </xf>
    <xf numFmtId="2" fontId="6" fillId="0" borderId="18" xfId="0" applyNumberFormat="1" applyFont="1" applyFill="1" applyBorder="1" applyAlignment="1" applyProtection="1">
      <alignment horizontal="right" vertical="center"/>
      <protection hidden="1"/>
    </xf>
    <xf numFmtId="39" fontId="6" fillId="0" borderId="18" xfId="0" applyNumberFormat="1" applyFont="1" applyFill="1" applyBorder="1" applyAlignment="1" applyProtection="1">
      <alignment vertical="center"/>
      <protection hidden="1"/>
    </xf>
    <xf numFmtId="168" fontId="6" fillId="0" borderId="21" xfId="0" applyNumberFormat="1" applyFont="1" applyFill="1" applyBorder="1" applyAlignment="1" applyProtection="1">
      <alignment horizontal="right" vertical="center"/>
      <protection hidden="1"/>
    </xf>
    <xf numFmtId="0" fontId="6" fillId="0" borderId="23" xfId="0" applyFont="1" applyFill="1" applyBorder="1" applyAlignment="1" applyProtection="1">
      <alignment horizontal="centerContinuous" vertical="center"/>
      <protection hidden="1"/>
    </xf>
    <xf numFmtId="2" fontId="6" fillId="0" borderId="24" xfId="0" applyNumberFormat="1" applyFont="1" applyFill="1" applyBorder="1" applyAlignment="1" applyProtection="1">
      <alignment horizontal="centerContinuous" vertical="center"/>
      <protection hidden="1"/>
    </xf>
    <xf numFmtId="39" fontId="6" fillId="0" borderId="25" xfId="0" applyNumberFormat="1" applyFont="1" applyFill="1" applyBorder="1" applyAlignment="1" applyProtection="1">
      <alignment horizontal="left" vertical="center"/>
      <protection hidden="1"/>
    </xf>
    <xf numFmtId="44" fontId="6" fillId="0" borderId="26" xfId="2" applyFont="1" applyFill="1" applyBorder="1" applyAlignment="1" applyProtection="1">
      <alignment horizontal="right" vertical="center"/>
      <protection hidden="1"/>
    </xf>
    <xf numFmtId="0" fontId="6" fillId="3" borderId="9" xfId="6" applyFont="1" applyFill="1" applyBorder="1" applyAlignment="1" applyProtection="1">
      <alignment horizontal="left" vertical="center"/>
      <protection locked="0"/>
    </xf>
    <xf numFmtId="0" fontId="10"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5" fillId="0" borderId="0" xfId="7" applyNumberFormat="1" applyFont="1" applyFill="1" applyBorder="1" applyAlignment="1">
      <alignment horizontal="center" vertical="center"/>
    </xf>
    <xf numFmtId="2" fontId="15" fillId="0" borderId="0" xfId="7" applyNumberFormat="1" applyFont="1" applyFill="1" applyBorder="1" applyAlignment="1">
      <alignment vertical="center"/>
    </xf>
    <xf numFmtId="0" fontId="10"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5" fillId="0" borderId="0" xfId="7" applyNumberFormat="1" applyFont="1" applyFill="1" applyBorder="1" applyAlignment="1">
      <alignment horizontal="center" vertical="center"/>
    </xf>
    <xf numFmtId="0" fontId="15"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0" fillId="0" borderId="0" xfId="7" applyFont="1" applyFill="1" applyBorder="1" applyAlignment="1">
      <alignment vertical="center"/>
    </xf>
    <xf numFmtId="0" fontId="15" fillId="0" borderId="0" xfId="7" applyFont="1" applyFill="1" applyBorder="1" applyAlignment="1">
      <alignment vertical="center"/>
    </xf>
    <xf numFmtId="16" fontId="10" fillId="0" borderId="0" xfId="7" applyNumberFormat="1" applyFont="1" applyFill="1" applyBorder="1" applyAlignment="1">
      <alignment horizontal="center" vertical="center"/>
    </xf>
    <xf numFmtId="0" fontId="15" fillId="0" borderId="0" xfId="7" applyFont="1" applyFill="1" applyBorder="1" applyAlignment="1">
      <alignment horizontal="center" vertical="center"/>
    </xf>
    <xf numFmtId="9" fontId="5" fillId="4" borderId="13" xfId="16" applyNumberFormat="1" applyFont="1" applyFill="1" applyBorder="1" applyAlignment="1" applyProtection="1">
      <alignment vertical="center"/>
      <protection locked="0"/>
    </xf>
    <xf numFmtId="0" fontId="9" fillId="0" borderId="0" xfId="7" applyFont="1" applyFill="1" applyBorder="1" applyAlignment="1" applyProtection="1">
      <alignment horizontal="center" vertical="center" wrapText="1"/>
      <protection hidden="1"/>
    </xf>
    <xf numFmtId="167" fontId="5" fillId="0" borderId="0" xfId="16" applyNumberFormat="1" applyFont="1" applyFill="1" applyBorder="1" applyAlignment="1" applyProtection="1">
      <alignment vertical="center"/>
      <protection hidden="1"/>
    </xf>
    <xf numFmtId="167" fontId="9" fillId="0" borderId="0" xfId="16" applyNumberFormat="1" applyFont="1" applyFill="1" applyBorder="1" applyAlignment="1" applyProtection="1">
      <alignment vertical="center"/>
      <protection hidden="1"/>
    </xf>
    <xf numFmtId="167" fontId="9" fillId="0" borderId="9" xfId="16" applyNumberFormat="1" applyFont="1" applyFill="1" applyBorder="1" applyAlignment="1" applyProtection="1">
      <alignment vertical="center"/>
      <protection hidden="1"/>
    </xf>
    <xf numFmtId="0" fontId="9" fillId="0" borderId="16" xfId="7" applyFont="1" applyFill="1" applyBorder="1" applyAlignment="1" applyProtection="1">
      <alignment horizontal="center" vertical="center"/>
      <protection hidden="1"/>
    </xf>
    <xf numFmtId="0" fontId="9" fillId="0" borderId="19" xfId="7" applyFont="1" applyFill="1" applyBorder="1" applyAlignment="1" applyProtection="1">
      <alignment horizontal="center" vertical="center" wrapText="1"/>
      <protection hidden="1"/>
    </xf>
    <xf numFmtId="0" fontId="9" fillId="0" borderId="19" xfId="7" applyFont="1" applyFill="1" applyBorder="1" applyAlignment="1" applyProtection="1">
      <alignment vertical="center"/>
      <protection hidden="1"/>
    </xf>
    <xf numFmtId="176" fontId="9" fillId="0" borderId="16" xfId="7" applyNumberFormat="1" applyFont="1" applyFill="1" applyBorder="1" applyAlignment="1" applyProtection="1">
      <alignment horizontal="center" vertical="center"/>
      <protection hidden="1"/>
    </xf>
    <xf numFmtId="44" fontId="9" fillId="0" borderId="29" xfId="2" applyFont="1" applyFill="1" applyBorder="1" applyAlignment="1" applyProtection="1">
      <alignment vertical="center"/>
      <protection hidden="1"/>
    </xf>
    <xf numFmtId="167" fontId="9"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44" fontId="5" fillId="4" borderId="9" xfId="0" applyNumberFormat="1" applyFont="1" applyFill="1" applyBorder="1" applyAlignment="1" applyProtection="1">
      <alignment vertical="center"/>
      <protection locked="0"/>
    </xf>
    <xf numFmtId="0" fontId="5"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9" fillId="0" borderId="9" xfId="0" applyFont="1" applyFill="1" applyBorder="1" applyAlignment="1" applyProtection="1">
      <alignment vertical="center"/>
      <protection hidden="1"/>
    </xf>
    <xf numFmtId="44" fontId="9" fillId="0" borderId="9" xfId="2" applyFont="1" applyFill="1" applyBorder="1" applyAlignment="1" applyProtection="1">
      <alignment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9" fillId="0" borderId="15" xfId="0" applyFont="1" applyFill="1" applyBorder="1" applyAlignment="1" applyProtection="1">
      <alignment vertical="center"/>
      <protection hidden="1"/>
    </xf>
    <xf numFmtId="44" fontId="9" fillId="0" borderId="16" xfId="2" applyFont="1" applyFill="1" applyBorder="1" applyAlignment="1" applyProtection="1">
      <alignment vertical="center"/>
      <protection hidden="1"/>
    </xf>
    <xf numFmtId="0" fontId="0" fillId="0" borderId="16" xfId="0" applyFill="1" applyBorder="1" applyAlignment="1" applyProtection="1">
      <alignment vertical="center"/>
      <protection hidden="1"/>
    </xf>
    <xf numFmtId="175" fontId="9" fillId="0" borderId="19" xfId="1" applyNumberFormat="1" applyFont="1" applyFill="1" applyBorder="1" applyAlignment="1" applyProtection="1">
      <alignment vertical="center"/>
      <protection hidden="1"/>
    </xf>
    <xf numFmtId="44" fontId="9" fillId="4" borderId="9" xfId="2" applyFont="1" applyFill="1" applyBorder="1" applyAlignment="1" applyProtection="1">
      <alignment vertical="center"/>
      <protection hidden="1"/>
    </xf>
    <xf numFmtId="0" fontId="0" fillId="4" borderId="9" xfId="0" applyFill="1" applyBorder="1" applyAlignment="1" applyProtection="1">
      <alignment vertical="center"/>
      <protection locked="0"/>
    </xf>
    <xf numFmtId="179" fontId="27" fillId="0" borderId="0" xfId="19" applyNumberFormat="1" applyFont="1" applyFill="1" applyBorder="1" applyAlignment="1">
      <alignment horizontal="center" vertical="center"/>
    </xf>
    <xf numFmtId="0" fontId="6" fillId="0" borderId="23" xfId="0" applyFont="1" applyFill="1" applyBorder="1" applyAlignment="1" applyProtection="1">
      <alignment horizontal="left" vertical="center"/>
      <protection hidden="1"/>
    </xf>
    <xf numFmtId="0" fontId="6" fillId="0" borderId="36" xfId="0" applyFont="1" applyFill="1" applyBorder="1" applyAlignment="1" applyProtection="1">
      <alignment horizontal="center" vertical="center"/>
      <protection hidden="1"/>
    </xf>
    <xf numFmtId="49" fontId="6" fillId="0" borderId="22" xfId="0" applyNumberFormat="1" applyFont="1" applyFill="1" applyBorder="1" applyAlignment="1" applyProtection="1">
      <alignment horizontal="center" vertical="center"/>
      <protection hidden="1"/>
    </xf>
    <xf numFmtId="44" fontId="17" fillId="0" borderId="0" xfId="7" applyNumberFormat="1" applyFont="1" applyFill="1" applyBorder="1" applyAlignment="1" applyProtection="1">
      <alignment horizontal="center" vertical="center"/>
      <protection hidden="1"/>
    </xf>
    <xf numFmtId="164" fontId="5" fillId="0" borderId="9" xfId="0" applyNumberFormat="1" applyFont="1" applyFill="1" applyBorder="1" applyAlignment="1" applyProtection="1">
      <alignment vertical="center"/>
    </xf>
    <xf numFmtId="10" fontId="0" fillId="0" borderId="0" xfId="1" applyNumberFormat="1" applyFont="1" applyFill="1" applyBorder="1" applyAlignment="1" applyProtection="1">
      <alignment vertical="center"/>
    </xf>
    <xf numFmtId="49" fontId="6" fillId="0" borderId="0" xfId="0" quotePrefix="1" applyNumberFormat="1" applyFont="1" applyFill="1" applyBorder="1" applyAlignment="1" applyProtection="1">
      <alignment horizontal="left" vertical="center"/>
      <protection hidden="1"/>
    </xf>
    <xf numFmtId="49" fontId="6" fillId="0" borderId="0" xfId="7" applyNumberFormat="1" applyFont="1" applyFill="1" applyBorder="1" applyAlignment="1" applyProtection="1">
      <alignment horizontal="left" vertical="center"/>
      <protection hidden="1"/>
    </xf>
    <xf numFmtId="4" fontId="5" fillId="0" borderId="16" xfId="0" applyNumberFormat="1" applyFont="1" applyFill="1" applyBorder="1" applyAlignment="1" applyProtection="1">
      <alignment vertical="center"/>
      <protection locked="0"/>
    </xf>
    <xf numFmtId="44" fontId="5" fillId="0" borderId="16" xfId="0" applyNumberFormat="1" applyFont="1" applyFill="1" applyBorder="1" applyAlignment="1" applyProtection="1">
      <alignment vertical="center"/>
      <protection locked="0"/>
    </xf>
    <xf numFmtId="0" fontId="9" fillId="0" borderId="16" xfId="0" applyFont="1" applyFill="1" applyBorder="1" applyAlignment="1" applyProtection="1">
      <alignment horizontal="center" vertical="center"/>
      <protection hidden="1"/>
    </xf>
    <xf numFmtId="0" fontId="9" fillId="0" borderId="5" xfId="0" applyFont="1" applyFill="1" applyBorder="1" applyAlignment="1" applyProtection="1">
      <alignment horizontal="center" vertical="center"/>
      <protection hidden="1"/>
    </xf>
    <xf numFmtId="0" fontId="9" fillId="0" borderId="2" xfId="0" applyFont="1" applyFill="1" applyBorder="1" applyAlignment="1" applyProtection="1">
      <alignment horizontal="center" vertical="center"/>
      <protection hidden="1"/>
    </xf>
    <xf numFmtId="0" fontId="9" fillId="0" borderId="6" xfId="0" applyFont="1" applyFill="1" applyBorder="1" applyAlignment="1" applyProtection="1">
      <alignment horizontal="center" vertical="center"/>
      <protection hidden="1"/>
    </xf>
    <xf numFmtId="0" fontId="9" fillId="0" borderId="3" xfId="0" applyFont="1" applyFill="1" applyBorder="1" applyAlignment="1" applyProtection="1">
      <alignment horizontal="left" vertical="center"/>
      <protection hidden="1"/>
    </xf>
    <xf numFmtId="0" fontId="9" fillId="0" borderId="0" xfId="0" applyFont="1" applyFill="1" applyBorder="1" applyAlignment="1" applyProtection="1">
      <alignment horizontal="left" vertical="center"/>
      <protection hidden="1"/>
    </xf>
    <xf numFmtId="0" fontId="9" fillId="0" borderId="29" xfId="0" applyFont="1" applyFill="1" applyBorder="1" applyAlignment="1" applyProtection="1">
      <alignment vertical="center"/>
      <protection hidden="1"/>
    </xf>
    <xf numFmtId="0" fontId="6" fillId="0" borderId="27" xfId="0" applyFont="1" applyFill="1" applyBorder="1" applyAlignment="1" applyProtection="1">
      <alignment horizontal="center" vertical="center" wrapText="1"/>
      <protection hidden="1"/>
    </xf>
    <xf numFmtId="0" fontId="6" fillId="0" borderId="10" xfId="0" applyFont="1" applyFill="1" applyBorder="1" applyAlignment="1" applyProtection="1">
      <alignment horizontal="center" vertical="center"/>
      <protection locked="0"/>
    </xf>
    <xf numFmtId="0" fontId="6" fillId="0" borderId="9" xfId="0" applyFont="1" applyFill="1" applyBorder="1" applyAlignment="1" applyProtection="1">
      <alignment vertical="center"/>
      <protection locked="0"/>
    </xf>
    <xf numFmtId="0" fontId="6" fillId="0" borderId="9" xfId="0" applyFont="1" applyFill="1" applyBorder="1" applyAlignment="1" applyProtection="1">
      <alignment horizontal="center" vertical="center"/>
      <protection locked="0"/>
    </xf>
    <xf numFmtId="2" fontId="6" fillId="0" borderId="9" xfId="0" applyNumberFormat="1" applyFont="1" applyFill="1" applyBorder="1" applyAlignment="1" applyProtection="1">
      <alignment horizontal="right" vertical="center"/>
      <protection locked="0"/>
    </xf>
    <xf numFmtId="44" fontId="6" fillId="0" borderId="9" xfId="2" applyFont="1" applyFill="1" applyBorder="1" applyAlignment="1" applyProtection="1">
      <alignment vertical="center"/>
      <protection locked="0"/>
    </xf>
    <xf numFmtId="0" fontId="6" fillId="0" borderId="10" xfId="0" applyFont="1" applyFill="1" applyBorder="1" applyAlignment="1" applyProtection="1">
      <alignment horizontal="center"/>
      <protection locked="0"/>
    </xf>
    <xf numFmtId="2" fontId="6" fillId="0" borderId="9" xfId="0" applyNumberFormat="1" applyFont="1" applyFill="1" applyBorder="1" applyAlignment="1" applyProtection="1">
      <alignment vertical="center"/>
      <protection locked="0"/>
    </xf>
    <xf numFmtId="0" fontId="6" fillId="0" borderId="9" xfId="5" applyFont="1" applyFill="1" applyBorder="1" applyAlignment="1" applyProtection="1">
      <alignment horizontal="left" vertical="center"/>
      <protection locked="0"/>
    </xf>
    <xf numFmtId="44" fontId="6" fillId="0" borderId="9" xfId="0" applyNumberFormat="1" applyFont="1" applyFill="1" applyBorder="1" applyAlignment="1" applyProtection="1">
      <alignment vertical="center"/>
      <protection locked="0"/>
    </xf>
    <xf numFmtId="0" fontId="6" fillId="0" borderId="9" xfId="6" applyFont="1" applyFill="1" applyBorder="1" applyAlignment="1" applyProtection="1">
      <alignment horizontal="left" vertical="center"/>
      <protection locked="0"/>
    </xf>
    <xf numFmtId="0" fontId="6" fillId="0" borderId="0" xfId="7" applyNumberFormat="1" applyFont="1" applyFill="1" applyBorder="1" applyAlignment="1" applyProtection="1">
      <alignment horizontal="left" vertical="center"/>
      <protection hidden="1"/>
    </xf>
    <xf numFmtId="0" fontId="6" fillId="0" borderId="0" xfId="0" quotePrefix="1" applyNumberFormat="1" applyFont="1" applyFill="1" applyBorder="1" applyAlignment="1" applyProtection="1">
      <alignment horizontal="left" vertical="center"/>
      <protection hidden="1"/>
    </xf>
    <xf numFmtId="9" fontId="11" fillId="0" borderId="0" xfId="1" applyFont="1" applyFill="1" applyBorder="1" applyAlignment="1" applyProtection="1">
      <alignment horizontal="right" vertical="center"/>
      <protection hidden="1"/>
    </xf>
    <xf numFmtId="174" fontId="11" fillId="0" borderId="0" xfId="7" applyNumberFormat="1" applyFont="1" applyFill="1" applyBorder="1" applyAlignment="1" applyProtection="1">
      <alignment horizontal="right" vertical="center"/>
      <protection hidden="1"/>
    </xf>
    <xf numFmtId="0" fontId="10" fillId="0" borderId="0" xfId="7" applyFont="1" applyFill="1" applyBorder="1" applyAlignment="1" applyProtection="1">
      <alignment horizontal="left" vertical="center"/>
      <protection hidden="1"/>
    </xf>
    <xf numFmtId="0" fontId="10" fillId="0" borderId="0" xfId="7" applyNumberFormat="1" applyFont="1" applyFill="1" applyBorder="1" applyAlignment="1">
      <alignment horizontal="center" vertical="center"/>
    </xf>
    <xf numFmtId="0" fontId="6" fillId="0" borderId="27" xfId="0" applyFont="1" applyFill="1" applyBorder="1" applyAlignment="1" applyProtection="1">
      <alignment horizontal="center" vertical="center" wrapText="1"/>
      <protection hidden="1"/>
    </xf>
    <xf numFmtId="0" fontId="30" fillId="0" borderId="0" xfId="19" applyFont="1" applyFill="1" applyBorder="1" applyAlignment="1">
      <alignment vertical="center"/>
    </xf>
    <xf numFmtId="176" fontId="9" fillId="0" borderId="0" xfId="7" applyNumberFormat="1" applyFont="1" applyFill="1" applyBorder="1" applyAlignment="1" applyProtection="1">
      <alignment horizontal="center" vertical="center"/>
      <protection hidden="1"/>
    </xf>
    <xf numFmtId="9" fontId="5" fillId="4" borderId="9" xfId="16" applyNumberFormat="1" applyFont="1" applyFill="1" applyBorder="1" applyAlignment="1" applyProtection="1">
      <alignment vertical="center"/>
      <protection locked="0"/>
    </xf>
    <xf numFmtId="0" fontId="9" fillId="0" borderId="13" xfId="0" applyFont="1" applyFill="1" applyBorder="1" applyAlignment="1" applyProtection="1">
      <alignment horizontal="left" vertical="center"/>
      <protection hidden="1"/>
    </xf>
    <xf numFmtId="0" fontId="29" fillId="0" borderId="0" xfId="7" applyFont="1" applyFill="1" applyBorder="1" applyAlignment="1">
      <alignment horizontal="center" vertical="center"/>
    </xf>
    <xf numFmtId="0" fontId="9" fillId="0" borderId="0" xfId="0" applyFont="1" applyFill="1" applyAlignment="1" applyProtection="1">
      <alignment vertical="center"/>
      <protection hidden="1"/>
    </xf>
    <xf numFmtId="49" fontId="9" fillId="0" borderId="9" xfId="0" applyNumberFormat="1" applyFont="1" applyFill="1" applyBorder="1" applyAlignment="1" applyProtection="1">
      <alignment horizontal="center" vertical="center"/>
      <protection hidden="1"/>
    </xf>
    <xf numFmtId="49" fontId="9" fillId="0" borderId="16" xfId="0" applyNumberFormat="1" applyFont="1" applyFill="1" applyBorder="1" applyAlignment="1" applyProtection="1">
      <alignment horizontal="center" vertical="center"/>
      <protection hidden="1"/>
    </xf>
    <xf numFmtId="0" fontId="15" fillId="0" borderId="16" xfId="0" applyFont="1" applyFill="1" applyBorder="1" applyAlignment="1" applyProtection="1">
      <alignment horizontal="center" vertical="center"/>
      <protection hidden="1"/>
    </xf>
    <xf numFmtId="0" fontId="5" fillId="0" borderId="16" xfId="7" applyFont="1" applyFill="1" applyBorder="1" applyAlignment="1" applyProtection="1">
      <alignment vertical="center"/>
      <protection hidden="1"/>
    </xf>
    <xf numFmtId="9" fontId="10" fillId="0" borderId="0" xfId="16" applyNumberFormat="1" applyFont="1" applyFill="1" applyBorder="1" applyAlignment="1" applyProtection="1">
      <alignment vertical="center"/>
      <protection hidden="1"/>
    </xf>
    <xf numFmtId="0" fontId="9" fillId="0" borderId="16" xfId="7" applyFont="1" applyFill="1" applyBorder="1" applyAlignment="1" applyProtection="1">
      <alignment horizontal="left" vertical="center" wrapText="1"/>
      <protection hidden="1"/>
    </xf>
    <xf numFmtId="167" fontId="5" fillId="0" borderId="0" xfId="1" applyNumberFormat="1" applyFont="1" applyFill="1" applyBorder="1" applyAlignment="1" applyProtection="1">
      <alignment vertical="center"/>
      <protection hidden="1"/>
    </xf>
    <xf numFmtId="9" fontId="5" fillId="0" borderId="0" xfId="16" applyNumberFormat="1" applyFont="1" applyFill="1" applyBorder="1" applyAlignment="1" applyProtection="1">
      <alignment vertical="center"/>
      <protection locked="0"/>
    </xf>
    <xf numFmtId="14" fontId="11" fillId="0" borderId="0" xfId="7" applyNumberFormat="1" applyFont="1" applyFill="1" applyBorder="1" applyAlignment="1" applyProtection="1">
      <alignment horizontal="right" vertical="center"/>
      <protection hidden="1"/>
    </xf>
    <xf numFmtId="44" fontId="5" fillId="0" borderId="9" xfId="7" applyNumberFormat="1" applyFont="1" applyFill="1" applyBorder="1" applyAlignment="1" applyProtection="1">
      <alignment vertical="center"/>
      <protection hidden="1"/>
    </xf>
    <xf numFmtId="0" fontId="9" fillId="0" borderId="13" xfId="7" applyFont="1" applyFill="1" applyBorder="1" applyAlignment="1" applyProtection="1">
      <alignment horizontal="center" vertical="center"/>
      <protection hidden="1"/>
    </xf>
    <xf numFmtId="0" fontId="9" fillId="0" borderId="0" xfId="7" applyFont="1" applyFill="1" applyAlignment="1" applyProtection="1">
      <alignment vertical="center"/>
      <protection hidden="1"/>
    </xf>
    <xf numFmtId="0" fontId="15" fillId="0" borderId="0" xfId="7" applyFont="1" applyFill="1" applyAlignment="1" applyProtection="1">
      <alignment vertical="center"/>
      <protection hidden="1"/>
    </xf>
    <xf numFmtId="0" fontId="11" fillId="0" borderId="0" xfId="7" applyFont="1" applyFill="1" applyBorder="1" applyAlignment="1" applyProtection="1">
      <alignment horizontal="right" vertical="center"/>
      <protection hidden="1"/>
    </xf>
    <xf numFmtId="0" fontId="6" fillId="0" borderId="27" xfId="0" applyFont="1" applyFill="1" applyBorder="1" applyAlignment="1" applyProtection="1">
      <alignment horizontal="center" vertical="center" wrapText="1"/>
      <protection hidden="1"/>
    </xf>
    <xf numFmtId="49" fontId="6" fillId="0" borderId="0" xfId="0" applyNumberFormat="1" applyFont="1" applyFill="1" applyBorder="1" applyAlignment="1" applyProtection="1">
      <alignment horizontal="center" vertical="center"/>
      <protection hidden="1"/>
    </xf>
    <xf numFmtId="0" fontId="6" fillId="0" borderId="0" xfId="0" applyFont="1" applyFill="1" applyBorder="1" applyAlignment="1" applyProtection="1">
      <alignment horizontal="left" vertical="center"/>
      <protection hidden="1"/>
    </xf>
    <xf numFmtId="0" fontId="6" fillId="0" borderId="0" xfId="0" applyFont="1" applyFill="1" applyBorder="1" applyAlignment="1" applyProtection="1">
      <alignment horizontal="centerContinuous" vertical="center"/>
      <protection hidden="1"/>
    </xf>
    <xf numFmtId="2" fontId="6" fillId="0" borderId="0" xfId="0" applyNumberFormat="1" applyFont="1" applyFill="1" applyBorder="1" applyAlignment="1" applyProtection="1">
      <alignment horizontal="centerContinuous" vertical="center"/>
      <protection hidden="1"/>
    </xf>
    <xf numFmtId="39" fontId="6" fillId="0" borderId="0" xfId="0" applyNumberFormat="1" applyFont="1" applyFill="1" applyBorder="1" applyAlignment="1" applyProtection="1">
      <alignment horizontal="left" vertical="center"/>
      <protection hidden="1"/>
    </xf>
    <xf numFmtId="44" fontId="6" fillId="0" borderId="0" xfId="2" applyFont="1" applyFill="1" applyBorder="1" applyAlignment="1" applyProtection="1">
      <alignment horizontal="right" vertical="center"/>
      <protection hidden="1"/>
    </xf>
    <xf numFmtId="44" fontId="11" fillId="0" borderId="0" xfId="7" applyNumberFormat="1" applyFont="1" applyFill="1" applyBorder="1" applyAlignment="1" applyProtection="1">
      <alignment horizontal="right" vertical="center"/>
      <protection hidden="1"/>
    </xf>
    <xf numFmtId="0" fontId="5" fillId="0" borderId="9" xfId="0" applyFont="1" applyFill="1" applyBorder="1" applyAlignment="1" applyProtection="1">
      <alignment vertical="center"/>
      <protection hidden="1"/>
    </xf>
    <xf numFmtId="0" fontId="9" fillId="0" borderId="19" xfId="0" applyFont="1" applyFill="1" applyBorder="1" applyAlignment="1" applyProtection="1">
      <alignment horizontal="left" vertical="center" wrapText="1"/>
      <protection hidden="1"/>
    </xf>
    <xf numFmtId="0" fontId="6" fillId="0" borderId="27" xfId="0" applyFont="1" applyFill="1" applyBorder="1" applyAlignment="1" applyProtection="1">
      <alignment horizontal="center" vertical="center" wrapText="1"/>
      <protection hidden="1"/>
    </xf>
    <xf numFmtId="0" fontId="10" fillId="0" borderId="0" xfId="19" applyFont="1" applyFill="1" applyBorder="1" applyAlignment="1">
      <alignment horizontal="center" vertical="center"/>
    </xf>
    <xf numFmtId="49" fontId="9" fillId="0" borderId="9" xfId="7" applyNumberFormat="1" applyFont="1" applyFill="1" applyBorder="1" applyAlignment="1" applyProtection="1">
      <alignment horizontal="center" vertical="center"/>
      <protection hidden="1"/>
    </xf>
    <xf numFmtId="0" fontId="9" fillId="0" borderId="13" xfId="7" applyFont="1" applyFill="1" applyBorder="1" applyAlignment="1" applyProtection="1">
      <alignment vertical="center"/>
      <protection hidden="1"/>
    </xf>
    <xf numFmtId="0" fontId="8" fillId="0" borderId="0" xfId="0" applyFont="1" applyFill="1" applyBorder="1" applyAlignment="1" applyProtection="1">
      <alignment horizontal="center" vertical="center"/>
      <protection hidden="1"/>
    </xf>
    <xf numFmtId="49" fontId="6" fillId="0" borderId="1" xfId="0" applyNumberFormat="1" applyFont="1" applyFill="1" applyBorder="1" applyAlignment="1" applyProtection="1">
      <alignment horizontal="center" vertical="center"/>
      <protection hidden="1"/>
    </xf>
    <xf numFmtId="180" fontId="31" fillId="0" borderId="0" xfId="0" applyNumberFormat="1" applyFont="1" applyAlignment="1">
      <alignment horizontal="left"/>
    </xf>
    <xf numFmtId="9" fontId="11" fillId="0" borderId="0" xfId="1" applyFont="1" applyFill="1" applyBorder="1" applyAlignment="1" applyProtection="1">
      <alignment horizontal="left" vertical="center"/>
      <protection hidden="1"/>
    </xf>
    <xf numFmtId="174" fontId="11" fillId="0" borderId="0" xfId="7" applyNumberFormat="1" applyFont="1" applyFill="1" applyBorder="1" applyAlignment="1" applyProtection="1">
      <alignment horizontal="left" vertical="center"/>
      <protection hidden="1"/>
    </xf>
    <xf numFmtId="0" fontId="11" fillId="3" borderId="0" xfId="7" applyFont="1" applyFill="1" applyBorder="1" applyAlignment="1" applyProtection="1">
      <alignment horizontal="left" vertical="center"/>
      <protection locked="0"/>
    </xf>
    <xf numFmtId="49" fontId="11" fillId="0" borderId="0" xfId="7" quotePrefix="1" applyNumberFormat="1" applyFont="1" applyFill="1" applyBorder="1" applyAlignment="1" applyProtection="1">
      <alignment horizontal="left" vertical="center"/>
      <protection hidden="1"/>
    </xf>
    <xf numFmtId="0" fontId="5" fillId="0" borderId="0" xfId="7" applyFill="1" applyBorder="1" applyAlignment="1" applyProtection="1">
      <alignment horizontal="left" vertical="center"/>
      <protection hidden="1"/>
    </xf>
    <xf numFmtId="0" fontId="11" fillId="0" borderId="0" xfId="7" applyFont="1" applyFill="1" applyBorder="1" applyAlignment="1" applyProtection="1">
      <alignment horizontal="left" vertical="center"/>
      <protection hidden="1"/>
    </xf>
    <xf numFmtId="49" fontId="11" fillId="0" borderId="0" xfId="7" applyNumberFormat="1" applyFont="1" applyFill="1" applyBorder="1" applyAlignment="1" applyProtection="1">
      <alignment horizontal="left" vertical="center"/>
      <protection hidden="1"/>
    </xf>
    <xf numFmtId="0" fontId="6" fillId="0" borderId="27" xfId="0" applyFont="1" applyFill="1" applyBorder="1" applyAlignment="1" applyProtection="1">
      <alignment horizontal="center" vertical="center" wrapText="1"/>
      <protection hidden="1"/>
    </xf>
    <xf numFmtId="0" fontId="11" fillId="0" borderId="0" xfId="0" applyFont="1" applyFill="1" applyAlignment="1" applyProtection="1">
      <alignment horizontal="left" vertical="center" wrapText="1"/>
      <protection hidden="1"/>
    </xf>
    <xf numFmtId="0" fontId="9" fillId="0" borderId="9" xfId="0" applyFont="1" applyFill="1" applyBorder="1" applyAlignment="1" applyProtection="1">
      <alignment horizontal="center" vertical="center"/>
      <protection hidden="1"/>
    </xf>
    <xf numFmtId="0" fontId="9" fillId="0" borderId="9" xfId="0" applyFont="1" applyFill="1" applyBorder="1" applyAlignment="1" applyProtection="1">
      <alignment horizontal="center" vertical="center" wrapText="1"/>
      <protection hidden="1"/>
    </xf>
    <xf numFmtId="0" fontId="11" fillId="0" borderId="0" xfId="7" applyFont="1" applyFill="1" applyBorder="1" applyAlignment="1" applyProtection="1">
      <alignment horizontal="left" vertical="center" shrinkToFit="1"/>
      <protection hidden="1"/>
    </xf>
    <xf numFmtId="0" fontId="9" fillId="0" borderId="16" xfId="0" applyFont="1" applyFill="1" applyBorder="1" applyAlignment="1" applyProtection="1">
      <alignment horizontal="center" vertical="center"/>
      <protection hidden="1"/>
    </xf>
    <xf numFmtId="0" fontId="9" fillId="0" borderId="19" xfId="0" applyFont="1" applyFill="1" applyBorder="1" applyAlignment="1" applyProtection="1">
      <alignment horizontal="center" vertical="center"/>
      <protection hidden="1"/>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9" fillId="0" borderId="9" xfId="7" applyFont="1" applyFill="1" applyBorder="1" applyAlignment="1" applyProtection="1">
      <alignment horizontal="center" vertical="center"/>
      <protection hidden="1"/>
    </xf>
    <xf numFmtId="0" fontId="9" fillId="0" borderId="9" xfId="7" applyFont="1" applyFill="1" applyBorder="1" applyAlignment="1" applyProtection="1">
      <alignment horizontal="center" vertical="center" wrapText="1"/>
      <protection hidden="1"/>
    </xf>
    <xf numFmtId="0" fontId="0" fillId="0" borderId="9" xfId="0" applyBorder="1" applyAlignment="1">
      <alignment horizontal="center" vertical="center"/>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6" fillId="0" borderId="27" xfId="0" applyFont="1" applyFill="1" applyBorder="1" applyAlignment="1" applyProtection="1">
      <alignment horizontal="center" vertical="center" wrapText="1"/>
      <protection hidden="1"/>
    </xf>
    <xf numFmtId="0" fontId="6" fillId="0" borderId="19" xfId="0" applyFont="1" applyFill="1" applyBorder="1" applyAlignment="1" applyProtection="1">
      <alignment horizontal="center" vertical="center" wrapText="1"/>
      <protection hidden="1"/>
    </xf>
    <xf numFmtId="0" fontId="6" fillId="0" borderId="9" xfId="0" applyFont="1" applyFill="1" applyBorder="1" applyAlignment="1" applyProtection="1">
      <alignment horizontal="center" vertical="center"/>
      <protection hidden="1"/>
    </xf>
    <xf numFmtId="2" fontId="6" fillId="0" borderId="9" xfId="0" applyNumberFormat="1" applyFont="1" applyFill="1" applyBorder="1" applyAlignment="1" applyProtection="1">
      <alignment horizontal="center" vertical="center"/>
      <protection hidden="1"/>
    </xf>
    <xf numFmtId="39" fontId="6" fillId="0" borderId="9" xfId="0" applyNumberFormat="1" applyFont="1" applyFill="1" applyBorder="1" applyAlignment="1" applyProtection="1">
      <alignment horizontal="center" vertical="center"/>
      <protection hidden="1"/>
    </xf>
    <xf numFmtId="168" fontId="6" fillId="0" borderId="11" xfId="0" applyNumberFormat="1" applyFont="1" applyFill="1" applyBorder="1" applyAlignment="1" applyProtection="1">
      <alignment horizontal="center" vertical="center"/>
      <protection hidden="1"/>
    </xf>
    <xf numFmtId="39" fontId="6" fillId="0" borderId="38" xfId="0" applyNumberFormat="1" applyFont="1" applyFill="1" applyBorder="1" applyAlignment="1" applyProtection="1">
      <alignment horizontal="center" vertical="center"/>
      <protection hidden="1"/>
    </xf>
    <xf numFmtId="39" fontId="6" fillId="0" borderId="32" xfId="0" applyNumberFormat="1" applyFont="1" applyFill="1" applyBorder="1" applyAlignment="1" applyProtection="1">
      <alignment horizontal="center" vertical="center"/>
      <protection hidden="1"/>
    </xf>
    <xf numFmtId="2" fontId="6" fillId="0" borderId="38" xfId="0" applyNumberFormat="1" applyFont="1" applyFill="1" applyBorder="1" applyAlignment="1" applyProtection="1">
      <alignment horizontal="center" vertical="center"/>
      <protection hidden="1"/>
    </xf>
    <xf numFmtId="2" fontId="6" fillId="0" borderId="32" xfId="0" applyNumberFormat="1" applyFont="1" applyFill="1" applyBorder="1" applyAlignment="1" applyProtection="1">
      <alignment horizontal="center" vertical="center"/>
      <protection hidden="1"/>
    </xf>
    <xf numFmtId="0" fontId="6" fillId="0" borderId="38" xfId="0" applyFont="1" applyFill="1" applyBorder="1" applyAlignment="1" applyProtection="1">
      <alignment horizontal="center" vertical="center"/>
      <protection hidden="1"/>
    </xf>
    <xf numFmtId="0" fontId="6" fillId="0" borderId="32" xfId="0" applyFont="1" applyFill="1" applyBorder="1" applyAlignment="1" applyProtection="1">
      <alignment horizontal="center" vertical="center"/>
      <protection hidden="1"/>
    </xf>
    <xf numFmtId="168" fontId="6" fillId="0" borderId="37" xfId="0" applyNumberFormat="1" applyFont="1" applyFill="1" applyBorder="1" applyAlignment="1" applyProtection="1">
      <alignment horizontal="center" vertical="center"/>
      <protection hidden="1"/>
    </xf>
    <xf numFmtId="168" fontId="6" fillId="0" borderId="35" xfId="0" applyNumberFormat="1" applyFont="1" applyFill="1" applyBorder="1" applyAlignment="1" applyProtection="1">
      <alignment horizontal="center" vertical="center"/>
      <protection hidden="1"/>
    </xf>
    <xf numFmtId="0" fontId="11" fillId="0" borderId="33" xfId="0" applyFont="1" applyFill="1" applyBorder="1" applyAlignment="1" applyProtection="1">
      <alignment horizontal="center" vertical="center"/>
      <protection hidden="1"/>
    </xf>
    <xf numFmtId="0" fontId="11" fillId="0" borderId="30" xfId="0" applyFont="1" applyFill="1" applyBorder="1" applyAlignment="1" applyProtection="1">
      <alignment horizontal="center" vertical="center"/>
      <protection hidden="1"/>
    </xf>
    <xf numFmtId="0" fontId="11" fillId="0" borderId="31" xfId="0" applyFont="1" applyFill="1" applyBorder="1" applyAlignment="1" applyProtection="1">
      <alignment horizontal="center" vertical="center"/>
      <protection hidden="1"/>
    </xf>
    <xf numFmtId="0" fontId="5" fillId="0" borderId="15" xfId="0" applyFont="1" applyFill="1" applyBorder="1" applyAlignment="1" applyProtection="1">
      <alignment horizontal="center" vertical="center"/>
      <protection hidden="1"/>
    </xf>
    <xf numFmtId="0" fontId="5"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6" fillId="2" borderId="0" xfId="7" applyFont="1" applyFill="1" applyBorder="1" applyAlignment="1">
      <alignment horizontal="center" vertical="center" wrapText="1"/>
    </xf>
    <xf numFmtId="0" fontId="6" fillId="0" borderId="0" xfId="7" applyFont="1" applyBorder="1" applyAlignment="1">
      <alignment horizontal="center" vertical="center" wrapText="1"/>
    </xf>
  </cellXfs>
  <cellStyles count="29">
    <cellStyle name="Dia" xfId="8"/>
    <cellStyle name="Encabez1" xfId="9"/>
    <cellStyle name="Encabez2" xfId="10"/>
    <cellStyle name="Euro" xfId="11"/>
    <cellStyle name="Fijo" xfId="12"/>
    <cellStyle name="Financiero" xfId="13"/>
    <cellStyle name="Millares 2" xfId="21"/>
    <cellStyle name="Millares 2 2" xfId="22"/>
    <cellStyle name="Millares 3" xfId="23"/>
    <cellStyle name="Millares 4" xfId="24"/>
    <cellStyle name="Millares 5" xfId="25"/>
    <cellStyle name="Moneda" xfId="2" builtinId="4"/>
    <cellStyle name="Moneda 2" xfId="28"/>
    <cellStyle name="Monetario" xfId="14"/>
    <cellStyle name="No-definido" xfId="15"/>
    <cellStyle name="Normal" xfId="0" builtinId="0"/>
    <cellStyle name="Normal 2" xfId="3"/>
    <cellStyle name="Normal 2 2" xfId="20"/>
    <cellStyle name="Normal 2 2 2" xfId="19"/>
    <cellStyle name="Normal 3" xfId="7"/>
    <cellStyle name="Normal 4" xfId="26"/>
    <cellStyle name="Normal 6" xfId="27"/>
    <cellStyle name="Normal_Analisis de precios AGOSTO 2004" xfId="6"/>
    <cellStyle name="Normal_LICITACION ESCUELA CAUCETE" xfId="5"/>
    <cellStyle name="Porcentaje" xfId="1" builtinId="5"/>
    <cellStyle name="Porcentaje 2" xfId="4"/>
    <cellStyle name="Porcentaje 3" xfId="16"/>
    <cellStyle name="Punto" xfId="17"/>
    <cellStyle name="Punto0" xfId="18"/>
  </cellStyles>
  <dxfs count="14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AR"/>
              <a:t>OBRA: XXXXXX</a:t>
            </a:r>
          </a:p>
          <a:p>
            <a:pPr>
              <a:defRPr/>
            </a:pPr>
            <a:r>
              <a:rPr lang="es-AR"/>
              <a:t>PLAN DE TRABAJO</a:t>
            </a:r>
          </a:p>
          <a:p>
            <a:pPr>
              <a:defRPr/>
            </a:pPr>
            <a:r>
              <a:rPr lang="es-AR"/>
              <a:t>AVANCE</a:t>
            </a:r>
            <a:r>
              <a:rPr lang="es-AR" baseline="0"/>
              <a:t> </a:t>
            </a:r>
            <a:r>
              <a:rPr lang="es-AR"/>
              <a:t>PORCENTUAL</a:t>
            </a:r>
            <a:r>
              <a:rPr lang="es-AR" baseline="0"/>
              <a:t> OBRA</a:t>
            </a:r>
            <a:endParaRPr lang="es-AR"/>
          </a:p>
        </c:rich>
      </c:tx>
      <c:layout/>
      <c:overlay val="0"/>
    </c:title>
    <c:autoTitleDeleted val="0"/>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PTyCI!$F$135:$AC$135</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1"/>
          <c:order val="1"/>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extLst>
            </c:dLbl>
            <c:dLbl>
              <c:idx val="2"/>
              <c:layout/>
              <c:dLblPos val="t"/>
              <c:showLegendKey val="0"/>
              <c:showVal val="1"/>
              <c:showCatName val="0"/>
              <c:showSerName val="0"/>
              <c:showPercent val="0"/>
              <c:showBubbleSize val="0"/>
              <c:extLst>
                <c:ext xmlns:c15="http://schemas.microsoft.com/office/drawing/2012/chart" uri="{CE6537A1-D6FC-4f65-9D91-7224C49458BB}"/>
              </c:extLst>
            </c:dLbl>
            <c:dLbl>
              <c:idx val="3"/>
              <c:layout/>
              <c:dLblPos val="ctr"/>
              <c:showLegendKey val="0"/>
              <c:showVal val="1"/>
              <c:showCatName val="0"/>
              <c:showSerName val="0"/>
              <c:showPercent val="0"/>
              <c:showBubbleSize val="0"/>
              <c:extLst>
                <c:ext xmlns:c15="http://schemas.microsoft.com/office/drawing/2012/chart" uri="{CE6537A1-D6FC-4f65-9D91-7224C49458BB}"/>
              </c:extLst>
            </c:dLbl>
            <c:dLbl>
              <c:idx val="4"/>
              <c:layout/>
              <c:dLblPos val="ctr"/>
              <c:showLegendKey val="0"/>
              <c:showVal val="1"/>
              <c:showCatName val="0"/>
              <c:showSerName val="0"/>
              <c:showPercent val="0"/>
              <c:showBubbleSize val="0"/>
              <c:extLst>
                <c:ext xmlns:c15="http://schemas.microsoft.com/office/drawing/2012/chart" uri="{CE6537A1-D6FC-4f65-9D91-7224C49458BB}"/>
              </c:extLst>
            </c:dLbl>
            <c:dLbl>
              <c:idx val="5"/>
              <c:layout/>
              <c:dLblPos val="ctr"/>
              <c:showLegendKey val="0"/>
              <c:showVal val="1"/>
              <c:showCatName val="0"/>
              <c:showSerName val="0"/>
              <c:showPercent val="0"/>
              <c:showBubbleSize val="0"/>
              <c:extLst>
                <c:ext xmlns:c15="http://schemas.microsoft.com/office/drawing/2012/chart" uri="{CE6537A1-D6FC-4f65-9D91-7224C49458BB}"/>
              </c:extLst>
            </c:dLbl>
            <c:dLbl>
              <c:idx val="30"/>
              <c:dLblPos val="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PTyCI!$F$136:$AC$136</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dLbls>
          <c:showLegendKey val="0"/>
          <c:showVal val="0"/>
          <c:showCatName val="0"/>
          <c:showSerName val="0"/>
          <c:showPercent val="0"/>
          <c:showBubbleSize val="0"/>
        </c:dLbls>
        <c:marker val="1"/>
        <c:smooth val="0"/>
        <c:axId val="188556032"/>
        <c:axId val="188557952"/>
      </c:lineChart>
      <c:catAx>
        <c:axId val="18855603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88557952"/>
        <c:crossesAt val="0"/>
        <c:auto val="1"/>
        <c:lblAlgn val="ctr"/>
        <c:lblOffset val="100"/>
        <c:noMultiLvlLbl val="0"/>
      </c:catAx>
      <c:valAx>
        <c:axId val="18855795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8855603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AR"/>
              <a:t>OBRA:</a:t>
            </a:r>
            <a:r>
              <a:rPr lang="es-AR" baseline="0"/>
              <a:t> XXXXXX</a:t>
            </a:r>
            <a:endParaRPr lang="es-AR"/>
          </a:p>
          <a:p>
            <a:pPr>
              <a:defRPr/>
            </a:pPr>
            <a:r>
              <a:rPr lang="es-AR"/>
              <a:t>CURVA DE INVERSIÓN</a:t>
            </a:r>
          </a:p>
          <a:p>
            <a:pPr>
              <a:defRPr/>
            </a:pPr>
            <a:r>
              <a:rPr lang="es-AR"/>
              <a:t>AVANCE</a:t>
            </a:r>
            <a:r>
              <a:rPr lang="es-AR" baseline="0"/>
              <a:t> MONETARIO OBRA</a:t>
            </a:r>
            <a:endParaRPr lang="es-AR"/>
          </a:p>
        </c:rich>
      </c:tx>
      <c:layout/>
      <c:overlay val="0"/>
    </c:title>
    <c:autoTitleDeleted val="0"/>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PTyCI!$F$138:$AC$138</c:f>
              <c:numCache>
                <c:formatCode>_("$"* #,##0.00_);_("$"* \(#,##0.00\);_("$"*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1"/>
          <c:order val="1"/>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PTyCI!$F$139:$AC$139</c:f>
              <c:numCache>
                <c:formatCode>_("$"* #,##0.00_);_("$"* \(#,##0.00\);_("$"*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dLbls>
          <c:showLegendKey val="0"/>
          <c:showVal val="0"/>
          <c:showCatName val="0"/>
          <c:showSerName val="0"/>
          <c:showPercent val="0"/>
          <c:showBubbleSize val="0"/>
        </c:dLbls>
        <c:marker val="1"/>
        <c:smooth val="0"/>
        <c:axId val="190515072"/>
        <c:axId val="190541824"/>
      </c:lineChart>
      <c:catAx>
        <c:axId val="190515072"/>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90541824"/>
        <c:crosses val="autoZero"/>
        <c:auto val="1"/>
        <c:lblAlgn val="ctr"/>
        <c:lblOffset val="100"/>
        <c:noMultiLvlLbl val="0"/>
      </c:catAx>
      <c:valAx>
        <c:axId val="19054182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9051507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7"/>
  <sheetViews>
    <sheetView showGridLines="0" showZeros="0" tabSelected="1" zoomScaleNormal="100" zoomScaleSheetLayoutView="100" workbookViewId="0">
      <selection activeCell="I12" sqref="I12"/>
    </sheetView>
  </sheetViews>
  <sheetFormatPr baseColWidth="10" defaultColWidth="11.42578125" defaultRowHeight="12.75" x14ac:dyDescent="0.2"/>
  <cols>
    <col min="1" max="1" width="8.7109375" style="282" customWidth="1"/>
    <col min="2" max="2" width="31.140625" style="17" customWidth="1"/>
    <col min="3" max="3" width="40.28515625" style="17" customWidth="1"/>
    <col min="4" max="4" width="6.7109375" style="17" customWidth="1"/>
    <col min="5" max="5" width="10.7109375" style="17" customWidth="1"/>
    <col min="6" max="6" width="15.7109375" style="17" customWidth="1"/>
    <col min="7" max="7" width="20.7109375" style="17" customWidth="1"/>
    <col min="8" max="9" width="15.7109375" style="17" customWidth="1"/>
    <col min="10" max="10" width="19.140625" style="17" customWidth="1"/>
    <col min="11" max="16384" width="11.42578125" style="17"/>
  </cols>
  <sheetData>
    <row r="1" spans="1:9" s="20" customFormat="1" ht="20.100000000000001" customHeight="1" x14ac:dyDescent="0.2">
      <c r="A1" s="18" t="s">
        <v>12</v>
      </c>
      <c r="B1" s="18"/>
      <c r="C1" s="55" t="s">
        <v>1205</v>
      </c>
      <c r="D1" s="55"/>
      <c r="E1" s="55"/>
      <c r="F1" s="55"/>
      <c r="G1" s="55"/>
      <c r="H1" s="63"/>
    </row>
    <row r="2" spans="1:9" s="21" customFormat="1" ht="20.100000000000001" customHeight="1" x14ac:dyDescent="0.2">
      <c r="A2" s="34" t="s">
        <v>13</v>
      </c>
      <c r="B2" s="34"/>
      <c r="C2" s="325" t="s">
        <v>1866</v>
      </c>
      <c r="D2" s="325"/>
      <c r="E2" s="325"/>
      <c r="F2" s="325"/>
      <c r="G2" s="325"/>
      <c r="H2" s="325"/>
    </row>
    <row r="3" spans="1:9" s="21" customFormat="1" ht="20.100000000000001" customHeight="1" x14ac:dyDescent="0.2">
      <c r="A3" s="34" t="s">
        <v>22</v>
      </c>
      <c r="B3" s="34"/>
      <c r="C3" s="325" t="s">
        <v>1867</v>
      </c>
      <c r="D3" s="325"/>
      <c r="E3" s="325"/>
      <c r="F3" s="325"/>
      <c r="G3" s="325"/>
      <c r="H3" s="325"/>
    </row>
    <row r="4" spans="1:9" s="21" customFormat="1" ht="20.100000000000001" customHeight="1" x14ac:dyDescent="0.2">
      <c r="A4" s="34" t="s">
        <v>21</v>
      </c>
      <c r="B4" s="35"/>
      <c r="C4" s="317" t="s">
        <v>1869</v>
      </c>
      <c r="D4" s="318"/>
      <c r="E4" s="318"/>
      <c r="F4" s="318"/>
      <c r="G4" s="318"/>
      <c r="H4" s="318"/>
    </row>
    <row r="5" spans="1:9" s="21" customFormat="1" ht="20.100000000000001" customHeight="1" x14ac:dyDescent="0.2">
      <c r="A5" s="34" t="s">
        <v>43</v>
      </c>
      <c r="B5" s="35"/>
      <c r="C5" s="319" t="s">
        <v>1868</v>
      </c>
      <c r="D5" s="318"/>
      <c r="E5" s="318"/>
      <c r="F5" s="318"/>
      <c r="G5" s="318"/>
      <c r="H5" s="318"/>
    </row>
    <row r="6" spans="1:9" s="21" customFormat="1" ht="20.100000000000001" customHeight="1" x14ac:dyDescent="0.25">
      <c r="A6" s="34" t="s">
        <v>24</v>
      </c>
      <c r="B6" s="35"/>
      <c r="C6" s="313">
        <v>168930500</v>
      </c>
      <c r="D6" s="318"/>
      <c r="E6" s="318"/>
      <c r="F6" s="318"/>
      <c r="G6" s="318"/>
      <c r="H6" s="318"/>
    </row>
    <row r="7" spans="1:9" s="21" customFormat="1" ht="20.100000000000001" customHeight="1" x14ac:dyDescent="0.2">
      <c r="A7" s="34" t="s">
        <v>1185</v>
      </c>
      <c r="B7" s="35"/>
      <c r="C7" s="314">
        <v>0.1</v>
      </c>
      <c r="D7" s="318"/>
      <c r="E7" s="318"/>
      <c r="F7" s="318"/>
      <c r="G7" s="318"/>
      <c r="H7" s="318"/>
    </row>
    <row r="8" spans="1:9" s="21" customFormat="1" ht="20.100000000000001" customHeight="1" x14ac:dyDescent="0.2">
      <c r="A8" s="34" t="s">
        <v>1174</v>
      </c>
      <c r="B8" s="35"/>
      <c r="C8" s="320" t="s">
        <v>1870</v>
      </c>
      <c r="D8" s="318"/>
      <c r="E8" s="318"/>
      <c r="F8" s="318"/>
      <c r="G8" s="318"/>
      <c r="H8" s="318"/>
    </row>
    <row r="9" spans="1:9" s="21" customFormat="1" ht="20.100000000000001" customHeight="1" x14ac:dyDescent="0.2">
      <c r="A9" s="34" t="s">
        <v>23</v>
      </c>
      <c r="B9" s="35"/>
      <c r="C9" s="315" t="s">
        <v>1865</v>
      </c>
      <c r="D9" s="318"/>
      <c r="E9" s="318"/>
      <c r="F9" s="318"/>
      <c r="G9" s="318"/>
      <c r="H9" s="318"/>
    </row>
    <row r="10" spans="1:9" s="21" customFormat="1" ht="20.100000000000001" customHeight="1" x14ac:dyDescent="0.2">
      <c r="A10" s="34" t="s">
        <v>14</v>
      </c>
      <c r="B10" s="35"/>
      <c r="C10" s="316"/>
    </row>
    <row r="11" spans="1:9" s="21" customFormat="1" ht="20.100000000000001" customHeight="1" x14ac:dyDescent="0.2">
      <c r="A11" s="34" t="s">
        <v>146</v>
      </c>
      <c r="B11" s="35"/>
      <c r="C11" s="245">
        <f>Monto_Oferta</f>
        <v>0</v>
      </c>
    </row>
    <row r="12" spans="1:9" ht="20.100000000000001" customHeight="1" x14ac:dyDescent="0.2"/>
    <row r="13" spans="1:9" ht="20.100000000000001" customHeight="1" x14ac:dyDescent="0.2">
      <c r="A13" s="328" t="s">
        <v>145</v>
      </c>
      <c r="B13" s="329"/>
      <c r="C13" s="329"/>
      <c r="D13" s="329"/>
      <c r="E13" s="329"/>
      <c r="F13" s="329"/>
      <c r="G13" s="329"/>
      <c r="H13" s="330"/>
    </row>
    <row r="14" spans="1:9" ht="20.100000000000001" customHeight="1" x14ac:dyDescent="0.2"/>
    <row r="15" spans="1:9" ht="20.100000000000001" customHeight="1" x14ac:dyDescent="0.2">
      <c r="A15" s="324" t="s">
        <v>1206</v>
      </c>
      <c r="B15" s="323" t="s">
        <v>0</v>
      </c>
      <c r="C15" s="323"/>
      <c r="D15" s="324" t="s">
        <v>1</v>
      </c>
      <c r="E15" s="324" t="s">
        <v>2</v>
      </c>
      <c r="F15" s="323" t="s">
        <v>18</v>
      </c>
      <c r="G15" s="323"/>
      <c r="H15" s="324" t="s">
        <v>20</v>
      </c>
      <c r="I15" s="324" t="s">
        <v>833</v>
      </c>
    </row>
    <row r="16" spans="1:9" ht="20.100000000000001" customHeight="1" x14ac:dyDescent="0.2">
      <c r="A16" s="324"/>
      <c r="B16" s="323"/>
      <c r="C16" s="323"/>
      <c r="D16" s="324"/>
      <c r="E16" s="324"/>
      <c r="F16" s="37" t="s">
        <v>3</v>
      </c>
      <c r="G16" s="37" t="s">
        <v>19</v>
      </c>
      <c r="H16" s="324"/>
      <c r="I16" s="324"/>
    </row>
    <row r="17" spans="1:9" ht="20.100000000000001" customHeight="1" x14ac:dyDescent="0.2">
      <c r="A17" s="76"/>
      <c r="B17" s="77"/>
      <c r="C17" s="77"/>
      <c r="D17" s="76"/>
      <c r="E17" s="76"/>
      <c r="F17" s="77"/>
      <c r="G17" s="77"/>
      <c r="H17" s="78"/>
      <c r="I17" s="32"/>
    </row>
    <row r="18" spans="1:9" ht="20.100000000000001" customHeight="1" x14ac:dyDescent="0.2">
      <c r="A18" s="283">
        <v>1</v>
      </c>
      <c r="B18" s="280" t="str">
        <f t="shared" ref="B18:B48" si="0">IF(I18="","",VLOOKUP(I18,Tabla_Items,2,FALSE))</f>
        <v>TRABAJOS PRELIMINARES</v>
      </c>
      <c r="C18" s="40"/>
      <c r="D18" s="41">
        <f t="shared" ref="D18:D80" si="1">IF(I18="","",VLOOKUP(I18,Tabla_Items,3,FALSE))</f>
        <v>0</v>
      </c>
      <c r="E18" s="67"/>
      <c r="F18" s="246" t="str">
        <f t="shared" ref="F18" si="2">IFERROR(VLOOKUP(A18,Tabla_Analisis_Precios,7,FALSE),"")</f>
        <v/>
      </c>
      <c r="G18" s="42">
        <f>IF(E18=0,0,ROUND(E18*F18,2))</f>
        <v>0</v>
      </c>
      <c r="H18" s="43">
        <f t="shared" ref="H18:H49" si="3">IF($G$133=0,0,G18/$G$133)</f>
        <v>0</v>
      </c>
      <c r="I18" s="33" t="s">
        <v>1207</v>
      </c>
    </row>
    <row r="19" spans="1:9" ht="20.100000000000001" customHeight="1" x14ac:dyDescent="0.2">
      <c r="A19" s="283" t="s">
        <v>1183</v>
      </c>
      <c r="B19" s="39" t="str">
        <f t="shared" si="0"/>
        <v xml:space="preserve">Limpieza de terreno </v>
      </c>
      <c r="C19" s="40"/>
      <c r="D19" s="41" t="str">
        <f t="shared" si="1"/>
        <v>gl</v>
      </c>
      <c r="E19" s="68"/>
      <c r="F19" s="246">
        <f t="shared" ref="F19:F81" si="4">IFERROR(VLOOKUP(A19,Tabla_Analisis_Precios,7,FALSE),"")</f>
        <v>0</v>
      </c>
      <c r="G19" s="42">
        <f t="shared" ref="G19:G81" si="5">IF(E19=0,0,ROUND(E19*F19,2))</f>
        <v>0</v>
      </c>
      <c r="H19" s="43">
        <f t="shared" si="3"/>
        <v>0</v>
      </c>
      <c r="I19" s="305" t="s">
        <v>1574</v>
      </c>
    </row>
    <row r="20" spans="1:9" ht="20.100000000000001" customHeight="1" x14ac:dyDescent="0.2">
      <c r="A20" s="283" t="s">
        <v>1184</v>
      </c>
      <c r="B20" s="39" t="str">
        <f t="shared" si="0"/>
        <v>Replanteo</v>
      </c>
      <c r="C20" s="40"/>
      <c r="D20" s="41" t="str">
        <f t="shared" si="1"/>
        <v>m2</v>
      </c>
      <c r="E20" s="68"/>
      <c r="F20" s="246">
        <f t="shared" si="4"/>
        <v>0</v>
      </c>
      <c r="G20" s="42">
        <f t="shared" si="5"/>
        <v>0</v>
      </c>
      <c r="H20" s="43">
        <f t="shared" si="3"/>
        <v>0</v>
      </c>
      <c r="I20" s="33" t="s">
        <v>1209</v>
      </c>
    </row>
    <row r="21" spans="1:9" ht="20.100000000000001" customHeight="1" x14ac:dyDescent="0.2">
      <c r="A21" s="283">
        <v>2</v>
      </c>
      <c r="B21" s="280" t="str">
        <f t="shared" si="0"/>
        <v>MOVIMIENTOS DE SUELOS</v>
      </c>
      <c r="C21" s="40"/>
      <c r="D21" s="41">
        <f t="shared" si="1"/>
        <v>0</v>
      </c>
      <c r="E21" s="68"/>
      <c r="F21" s="246" t="str">
        <f t="shared" si="4"/>
        <v/>
      </c>
      <c r="G21" s="42">
        <f t="shared" si="5"/>
        <v>0</v>
      </c>
      <c r="H21" s="43">
        <f t="shared" si="3"/>
        <v>0</v>
      </c>
      <c r="I21" s="33" t="s">
        <v>1211</v>
      </c>
    </row>
    <row r="22" spans="1:9" ht="20.100000000000001" customHeight="1" x14ac:dyDescent="0.2">
      <c r="A22" s="283" t="s">
        <v>1186</v>
      </c>
      <c r="B22" s="39" t="str">
        <f t="shared" si="0"/>
        <v>Relleno y compactación</v>
      </c>
      <c r="C22" s="40"/>
      <c r="D22" s="41" t="str">
        <f t="shared" si="1"/>
        <v>m3</v>
      </c>
      <c r="E22" s="68"/>
      <c r="F22" s="246">
        <f t="shared" si="4"/>
        <v>0</v>
      </c>
      <c r="G22" s="42">
        <f t="shared" si="5"/>
        <v>0</v>
      </c>
      <c r="H22" s="43">
        <f t="shared" si="3"/>
        <v>0</v>
      </c>
      <c r="I22" s="33" t="s">
        <v>1295</v>
      </c>
    </row>
    <row r="23" spans="1:9" ht="20.100000000000001" customHeight="1" x14ac:dyDescent="0.2">
      <c r="A23" s="283" t="s">
        <v>1703</v>
      </c>
      <c r="B23" s="39" t="str">
        <f t="shared" si="0"/>
        <v>Excavación para subsuelo</v>
      </c>
      <c r="C23" s="40"/>
      <c r="D23" s="41" t="str">
        <f t="shared" si="1"/>
        <v>m3</v>
      </c>
      <c r="E23" s="68"/>
      <c r="F23" s="246">
        <f t="shared" si="4"/>
        <v>0</v>
      </c>
      <c r="G23" s="42">
        <f t="shared" si="5"/>
        <v>0</v>
      </c>
      <c r="H23" s="43">
        <f t="shared" si="3"/>
        <v>0</v>
      </c>
      <c r="I23" s="33" t="s">
        <v>1296</v>
      </c>
    </row>
    <row r="24" spans="1:9" ht="20.100000000000001" customHeight="1" x14ac:dyDescent="0.2">
      <c r="A24" s="283" t="s">
        <v>1704</v>
      </c>
      <c r="B24" s="39" t="str">
        <f t="shared" si="0"/>
        <v>Excavación para fundaciones</v>
      </c>
      <c r="C24" s="40"/>
      <c r="D24" s="41" t="str">
        <f t="shared" si="1"/>
        <v>m3</v>
      </c>
      <c r="E24" s="68"/>
      <c r="F24" s="246">
        <f t="shared" si="4"/>
        <v>0</v>
      </c>
      <c r="G24" s="42">
        <f t="shared" si="5"/>
        <v>0</v>
      </c>
      <c r="H24" s="43">
        <f t="shared" si="3"/>
        <v>0</v>
      </c>
      <c r="I24" s="33" t="s">
        <v>1212</v>
      </c>
    </row>
    <row r="25" spans="1:9" ht="20.100000000000001" customHeight="1" x14ac:dyDescent="0.2">
      <c r="A25" s="283">
        <v>3</v>
      </c>
      <c r="B25" s="280" t="str">
        <f t="shared" si="0"/>
        <v>AISLACIONES</v>
      </c>
      <c r="C25" s="40"/>
      <c r="D25" s="41">
        <f t="shared" si="1"/>
        <v>0</v>
      </c>
      <c r="E25" s="68"/>
      <c r="F25" s="246" t="str">
        <f t="shared" si="4"/>
        <v/>
      </c>
      <c r="G25" s="42">
        <f t="shared" si="5"/>
        <v>0</v>
      </c>
      <c r="H25" s="43">
        <f t="shared" si="3"/>
        <v>0</v>
      </c>
      <c r="I25" s="33" t="s">
        <v>1231</v>
      </c>
    </row>
    <row r="26" spans="1:9" ht="20.100000000000001" customHeight="1" x14ac:dyDescent="0.2">
      <c r="A26" s="283" t="s">
        <v>1187</v>
      </c>
      <c r="B26" s="39" t="str">
        <f t="shared" si="0"/>
        <v>Capa aisladora horizontal y vertical</v>
      </c>
      <c r="C26" s="40"/>
      <c r="D26" s="41" t="str">
        <f t="shared" si="1"/>
        <v>m2</v>
      </c>
      <c r="E26" s="68"/>
      <c r="F26" s="246">
        <f t="shared" si="4"/>
        <v>0</v>
      </c>
      <c r="G26" s="42">
        <f t="shared" si="5"/>
        <v>0</v>
      </c>
      <c r="H26" s="43">
        <f t="shared" si="3"/>
        <v>0</v>
      </c>
      <c r="I26" s="33" t="s">
        <v>1232</v>
      </c>
    </row>
    <row r="27" spans="1:9" ht="20.100000000000001" customHeight="1" x14ac:dyDescent="0.2">
      <c r="A27" s="283">
        <v>4</v>
      </c>
      <c r="B27" s="280" t="str">
        <f t="shared" si="0"/>
        <v>HORMIGONES SIMPLES</v>
      </c>
      <c r="C27" s="40"/>
      <c r="D27" s="41">
        <f t="shared" si="1"/>
        <v>0</v>
      </c>
      <c r="E27" s="68"/>
      <c r="F27" s="246" t="str">
        <f t="shared" si="4"/>
        <v/>
      </c>
      <c r="G27" s="42">
        <f t="shared" si="5"/>
        <v>0</v>
      </c>
      <c r="H27" s="43">
        <f t="shared" si="3"/>
        <v>0</v>
      </c>
      <c r="I27" s="33" t="s">
        <v>1213</v>
      </c>
    </row>
    <row r="28" spans="1:9" ht="20.100000000000001" customHeight="1" x14ac:dyDescent="0.2">
      <c r="A28" s="283" t="s">
        <v>1203</v>
      </c>
      <c r="B28" s="39" t="str">
        <f t="shared" si="0"/>
        <v>Hormigón de limpieza</v>
      </c>
      <c r="C28" s="40"/>
      <c r="D28" s="41" t="str">
        <f t="shared" si="1"/>
        <v>m2</v>
      </c>
      <c r="E28" s="68"/>
      <c r="F28" s="246">
        <f t="shared" si="4"/>
        <v>0</v>
      </c>
      <c r="G28" s="42">
        <f t="shared" si="5"/>
        <v>0</v>
      </c>
      <c r="H28" s="43">
        <f t="shared" si="3"/>
        <v>0</v>
      </c>
      <c r="I28" s="33" t="s">
        <v>1214</v>
      </c>
    </row>
    <row r="29" spans="1:9" ht="20.100000000000001" customHeight="1" x14ac:dyDescent="0.2">
      <c r="A29" s="283" t="s">
        <v>1204</v>
      </c>
      <c r="B29" s="39" t="str">
        <f t="shared" si="0"/>
        <v>Hormigón para cimientos</v>
      </c>
      <c r="C29" s="40"/>
      <c r="D29" s="41" t="str">
        <f t="shared" si="1"/>
        <v>m3</v>
      </c>
      <c r="E29" s="68"/>
      <c r="F29" s="246">
        <f t="shared" si="4"/>
        <v>0</v>
      </c>
      <c r="G29" s="42">
        <f t="shared" si="5"/>
        <v>0</v>
      </c>
      <c r="H29" s="43">
        <f t="shared" si="3"/>
        <v>0</v>
      </c>
      <c r="I29" s="33" t="s">
        <v>1297</v>
      </c>
    </row>
    <row r="30" spans="1:9" ht="20.100000000000001" customHeight="1" x14ac:dyDescent="0.2">
      <c r="A30" s="283">
        <v>5</v>
      </c>
      <c r="B30" s="280" t="str">
        <f t="shared" si="0"/>
        <v>HORMIGON ARMADO</v>
      </c>
      <c r="C30" s="40"/>
      <c r="D30" s="41">
        <f t="shared" si="1"/>
        <v>0</v>
      </c>
      <c r="E30" s="68"/>
      <c r="F30" s="246" t="str">
        <f t="shared" si="4"/>
        <v/>
      </c>
      <c r="G30" s="42">
        <f t="shared" si="5"/>
        <v>0</v>
      </c>
      <c r="H30" s="43">
        <f t="shared" si="3"/>
        <v>0</v>
      </c>
      <c r="I30" s="33" t="s">
        <v>1215</v>
      </c>
    </row>
    <row r="31" spans="1:9" ht="20.100000000000001" customHeight="1" x14ac:dyDescent="0.2">
      <c r="A31" s="283" t="s">
        <v>1188</v>
      </c>
      <c r="B31" s="39" t="str">
        <f t="shared" si="0"/>
        <v>Bases</v>
      </c>
      <c r="C31" s="40"/>
      <c r="D31" s="41" t="str">
        <f t="shared" si="1"/>
        <v>m3</v>
      </c>
      <c r="E31" s="68"/>
      <c r="F31" s="246">
        <f t="shared" si="4"/>
        <v>0</v>
      </c>
      <c r="G31" s="42">
        <f t="shared" si="5"/>
        <v>0</v>
      </c>
      <c r="H31" s="43">
        <f t="shared" si="3"/>
        <v>0</v>
      </c>
      <c r="I31" s="33" t="s">
        <v>1216</v>
      </c>
    </row>
    <row r="32" spans="1:9" ht="20.100000000000001" customHeight="1" x14ac:dyDescent="0.2">
      <c r="A32" s="283" t="s">
        <v>1189</v>
      </c>
      <c r="B32" s="39" t="str">
        <f t="shared" si="0"/>
        <v>Vigas de arriostramiento</v>
      </c>
      <c r="C32" s="40"/>
      <c r="D32" s="41" t="str">
        <f t="shared" si="1"/>
        <v>m3</v>
      </c>
      <c r="E32" s="68"/>
      <c r="F32" s="246">
        <f t="shared" si="4"/>
        <v>0</v>
      </c>
      <c r="G32" s="42">
        <f t="shared" si="5"/>
        <v>0</v>
      </c>
      <c r="H32" s="43">
        <f t="shared" si="3"/>
        <v>0</v>
      </c>
      <c r="I32" s="33" t="s">
        <v>1217</v>
      </c>
    </row>
    <row r="33" spans="1:9" ht="20.100000000000001" customHeight="1" x14ac:dyDescent="0.2">
      <c r="A33" s="283" t="s">
        <v>1718</v>
      </c>
      <c r="B33" s="39" t="str">
        <f t="shared" si="0"/>
        <v>Vigas de fundación</v>
      </c>
      <c r="C33" s="40"/>
      <c r="D33" s="41" t="str">
        <f t="shared" si="1"/>
        <v>m3</v>
      </c>
      <c r="E33" s="68"/>
      <c r="F33" s="246">
        <f t="shared" si="4"/>
        <v>0</v>
      </c>
      <c r="G33" s="42">
        <f t="shared" si="5"/>
        <v>0</v>
      </c>
      <c r="H33" s="43">
        <f t="shared" si="3"/>
        <v>0</v>
      </c>
      <c r="I33" s="33" t="s">
        <v>1298</v>
      </c>
    </row>
    <row r="34" spans="1:9" ht="20.100000000000001" customHeight="1" x14ac:dyDescent="0.2">
      <c r="A34" s="283" t="s">
        <v>1719</v>
      </c>
      <c r="B34" s="39" t="str">
        <f t="shared" si="0"/>
        <v>Vigas de encadenado</v>
      </c>
      <c r="C34" s="40"/>
      <c r="D34" s="41" t="str">
        <f t="shared" si="1"/>
        <v>m3</v>
      </c>
      <c r="E34" s="68"/>
      <c r="F34" s="246">
        <f t="shared" si="4"/>
        <v>0</v>
      </c>
      <c r="G34" s="42">
        <f t="shared" si="5"/>
        <v>0</v>
      </c>
      <c r="H34" s="43">
        <f t="shared" si="3"/>
        <v>0</v>
      </c>
      <c r="I34" s="33" t="s">
        <v>1220</v>
      </c>
    </row>
    <row r="35" spans="1:9" ht="20.100000000000001" customHeight="1" x14ac:dyDescent="0.2">
      <c r="A35" s="283" t="s">
        <v>1776</v>
      </c>
      <c r="B35" s="39" t="str">
        <f t="shared" si="0"/>
        <v>Columnas de encadenado</v>
      </c>
      <c r="C35" s="40"/>
      <c r="D35" s="41" t="str">
        <f t="shared" si="1"/>
        <v>m3</v>
      </c>
      <c r="E35" s="68"/>
      <c r="F35" s="246">
        <f t="shared" si="4"/>
        <v>0</v>
      </c>
      <c r="G35" s="42">
        <f t="shared" si="5"/>
        <v>0</v>
      </c>
      <c r="H35" s="43">
        <f t="shared" si="3"/>
        <v>0</v>
      </c>
      <c r="I35" s="33" t="s">
        <v>1221</v>
      </c>
    </row>
    <row r="36" spans="1:9" ht="20.100000000000001" customHeight="1" x14ac:dyDescent="0.2">
      <c r="A36" s="283" t="s">
        <v>1777</v>
      </c>
      <c r="B36" s="39" t="str">
        <f t="shared" si="0"/>
        <v>Vigas de carga</v>
      </c>
      <c r="C36" s="40"/>
      <c r="D36" s="41" t="str">
        <f t="shared" si="1"/>
        <v>m3</v>
      </c>
      <c r="E36" s="68"/>
      <c r="F36" s="246">
        <f t="shared" si="4"/>
        <v>0</v>
      </c>
      <c r="G36" s="42">
        <f t="shared" si="5"/>
        <v>0</v>
      </c>
      <c r="H36" s="43">
        <f t="shared" si="3"/>
        <v>0</v>
      </c>
      <c r="I36" s="305" t="s">
        <v>1222</v>
      </c>
    </row>
    <row r="37" spans="1:9" ht="20.100000000000001" customHeight="1" x14ac:dyDescent="0.2">
      <c r="A37" s="283" t="s">
        <v>1778</v>
      </c>
      <c r="B37" s="39" t="str">
        <f t="shared" si="0"/>
        <v>Columnas de carga</v>
      </c>
      <c r="C37" s="40"/>
      <c r="D37" s="41" t="str">
        <f t="shared" si="1"/>
        <v>m3</v>
      </c>
      <c r="E37" s="68"/>
      <c r="F37" s="246">
        <f t="shared" si="4"/>
        <v>0</v>
      </c>
      <c r="G37" s="42">
        <f t="shared" si="5"/>
        <v>0</v>
      </c>
      <c r="H37" s="43">
        <f t="shared" si="3"/>
        <v>0</v>
      </c>
      <c r="I37" s="305" t="s">
        <v>1223</v>
      </c>
    </row>
    <row r="38" spans="1:9" ht="20.100000000000001" customHeight="1" x14ac:dyDescent="0.2">
      <c r="A38" s="283" t="s">
        <v>1779</v>
      </c>
      <c r="B38" s="39" t="str">
        <f t="shared" si="0"/>
        <v>Tabiques de hormigón armado</v>
      </c>
      <c r="C38" s="40"/>
      <c r="D38" s="41" t="str">
        <f t="shared" si="1"/>
        <v>m3</v>
      </c>
      <c r="E38" s="68"/>
      <c r="F38" s="246">
        <f t="shared" si="4"/>
        <v>0</v>
      </c>
      <c r="G38" s="42">
        <f t="shared" si="5"/>
        <v>0</v>
      </c>
      <c r="H38" s="43">
        <f t="shared" si="3"/>
        <v>0</v>
      </c>
      <c r="I38" s="305" t="s">
        <v>1299</v>
      </c>
    </row>
    <row r="39" spans="1:9" ht="20.100000000000001" customHeight="1" x14ac:dyDescent="0.2">
      <c r="A39" s="283" t="s">
        <v>1780</v>
      </c>
      <c r="B39" s="39" t="str">
        <f t="shared" si="0"/>
        <v>Losas de hormigón armado</v>
      </c>
      <c r="C39" s="40"/>
      <c r="D39" s="41" t="str">
        <f t="shared" si="1"/>
        <v>m3</v>
      </c>
      <c r="E39" s="68"/>
      <c r="F39" s="246">
        <f t="shared" si="4"/>
        <v>0</v>
      </c>
      <c r="G39" s="42">
        <f t="shared" si="5"/>
        <v>0</v>
      </c>
      <c r="H39" s="43">
        <f t="shared" si="3"/>
        <v>0</v>
      </c>
      <c r="I39" s="305" t="s">
        <v>1300</v>
      </c>
    </row>
    <row r="40" spans="1:9" ht="20.100000000000001" customHeight="1" x14ac:dyDescent="0.2">
      <c r="A40" s="283" t="s">
        <v>1781</v>
      </c>
      <c r="B40" s="39" t="str">
        <f t="shared" si="0"/>
        <v>Losa de hormigón armado - Escaleras</v>
      </c>
      <c r="C40" s="40"/>
      <c r="D40" s="41" t="str">
        <f t="shared" si="1"/>
        <v>m3</v>
      </c>
      <c r="E40" s="68"/>
      <c r="F40" s="246">
        <f t="shared" si="4"/>
        <v>0</v>
      </c>
      <c r="G40" s="42">
        <f t="shared" si="5"/>
        <v>0</v>
      </c>
      <c r="H40" s="43">
        <f t="shared" si="3"/>
        <v>0</v>
      </c>
      <c r="I40" s="305" t="s">
        <v>1817</v>
      </c>
    </row>
    <row r="41" spans="1:9" ht="20.100000000000001" customHeight="1" x14ac:dyDescent="0.2">
      <c r="A41" s="283" t="s">
        <v>1782</v>
      </c>
      <c r="B41" s="39" t="str">
        <f t="shared" si="0"/>
        <v>Losa de hormigón armado - Tribunas</v>
      </c>
      <c r="C41" s="40"/>
      <c r="D41" s="41" t="str">
        <f t="shared" si="1"/>
        <v>m3</v>
      </c>
      <c r="E41" s="68"/>
      <c r="F41" s="246">
        <f t="shared" si="4"/>
        <v>0</v>
      </c>
      <c r="G41" s="42">
        <f t="shared" si="5"/>
        <v>0</v>
      </c>
      <c r="H41" s="43">
        <f t="shared" si="3"/>
        <v>0</v>
      </c>
      <c r="I41" s="305" t="s">
        <v>1818</v>
      </c>
    </row>
    <row r="42" spans="1:9" ht="20.100000000000001" customHeight="1" x14ac:dyDescent="0.2">
      <c r="A42" s="283">
        <v>6</v>
      </c>
      <c r="B42" s="280" t="str">
        <f t="shared" si="0"/>
        <v>CONTRAPISOS Y CARPETAS</v>
      </c>
      <c r="C42" s="40"/>
      <c r="D42" s="41">
        <f t="shared" si="1"/>
        <v>0</v>
      </c>
      <c r="E42" s="68"/>
      <c r="F42" s="246" t="str">
        <f t="shared" si="4"/>
        <v/>
      </c>
      <c r="G42" s="42">
        <f t="shared" si="5"/>
        <v>0</v>
      </c>
      <c r="H42" s="43">
        <f t="shared" si="3"/>
        <v>0</v>
      </c>
      <c r="I42" s="305" t="s">
        <v>1226</v>
      </c>
    </row>
    <row r="43" spans="1:9" ht="20.100000000000001" customHeight="1" x14ac:dyDescent="0.2">
      <c r="A43" s="283" t="s">
        <v>1190</v>
      </c>
      <c r="B43" s="39" t="str">
        <f t="shared" si="0"/>
        <v>Contrapiso e = 10 cm</v>
      </c>
      <c r="C43" s="40"/>
      <c r="D43" s="41" t="str">
        <f t="shared" si="1"/>
        <v>m2</v>
      </c>
      <c r="E43" s="68"/>
      <c r="F43" s="246">
        <f t="shared" si="4"/>
        <v>0</v>
      </c>
      <c r="G43" s="42">
        <f t="shared" si="5"/>
        <v>0</v>
      </c>
      <c r="H43" s="43">
        <f t="shared" si="3"/>
        <v>0</v>
      </c>
      <c r="I43" s="305" t="s">
        <v>1306</v>
      </c>
    </row>
    <row r="44" spans="1:9" ht="20.100000000000001" customHeight="1" x14ac:dyDescent="0.2">
      <c r="A44" s="283" t="s">
        <v>1783</v>
      </c>
      <c r="B44" s="39" t="str">
        <f t="shared" si="0"/>
        <v>Contrapiso armado e = 10 cm</v>
      </c>
      <c r="C44" s="40"/>
      <c r="D44" s="41" t="str">
        <f t="shared" si="1"/>
        <v>m2</v>
      </c>
      <c r="E44" s="68"/>
      <c r="F44" s="246">
        <f t="shared" si="4"/>
        <v>0</v>
      </c>
      <c r="G44" s="42">
        <f t="shared" si="5"/>
        <v>0</v>
      </c>
      <c r="H44" s="43">
        <f t="shared" si="3"/>
        <v>0</v>
      </c>
      <c r="I44" s="305" t="s">
        <v>1587</v>
      </c>
    </row>
    <row r="45" spans="1:9" ht="20.100000000000001" customHeight="1" x14ac:dyDescent="0.2">
      <c r="A45" s="283" t="s">
        <v>1784</v>
      </c>
      <c r="B45" s="39" t="str">
        <f t="shared" si="0"/>
        <v>Contrapiso s/losas</v>
      </c>
      <c r="C45" s="40"/>
      <c r="D45" s="41" t="str">
        <f t="shared" si="1"/>
        <v>m2</v>
      </c>
      <c r="E45" s="68"/>
      <c r="F45" s="246">
        <f t="shared" si="4"/>
        <v>0</v>
      </c>
      <c r="G45" s="42">
        <f t="shared" si="5"/>
        <v>0</v>
      </c>
      <c r="H45" s="43">
        <f t="shared" si="3"/>
        <v>0</v>
      </c>
      <c r="I45" s="305" t="s">
        <v>1311</v>
      </c>
    </row>
    <row r="46" spans="1:9" ht="20.100000000000001" customHeight="1" x14ac:dyDescent="0.2">
      <c r="A46" s="283" t="s">
        <v>1785</v>
      </c>
      <c r="B46" s="39" t="str">
        <f t="shared" si="0"/>
        <v>Carpeta sobre contrapiso</v>
      </c>
      <c r="C46" s="40"/>
      <c r="D46" s="41" t="str">
        <f t="shared" si="1"/>
        <v>m2</v>
      </c>
      <c r="E46" s="68"/>
      <c r="F46" s="246">
        <f t="shared" si="4"/>
        <v>0</v>
      </c>
      <c r="G46" s="42">
        <f t="shared" si="5"/>
        <v>0</v>
      </c>
      <c r="H46" s="43">
        <f t="shared" si="3"/>
        <v>0</v>
      </c>
      <c r="I46" s="305" t="s">
        <v>1320</v>
      </c>
    </row>
    <row r="47" spans="1:9" ht="20.100000000000001" customHeight="1" x14ac:dyDescent="0.2">
      <c r="A47" s="283">
        <v>7</v>
      </c>
      <c r="B47" s="280" t="str">
        <f t="shared" si="0"/>
        <v>MAMPOSTERIA</v>
      </c>
      <c r="C47" s="40"/>
      <c r="D47" s="41">
        <f t="shared" si="1"/>
        <v>0</v>
      </c>
      <c r="E47" s="68"/>
      <c r="F47" s="246" t="str">
        <f t="shared" si="4"/>
        <v/>
      </c>
      <c r="G47" s="42">
        <f t="shared" si="5"/>
        <v>0</v>
      </c>
      <c r="H47" s="43">
        <f t="shared" si="3"/>
        <v>0</v>
      </c>
      <c r="I47" s="305" t="s">
        <v>1229</v>
      </c>
    </row>
    <row r="48" spans="1:9" ht="20.100000000000001" customHeight="1" x14ac:dyDescent="0.2">
      <c r="A48" s="283" t="s">
        <v>1191</v>
      </c>
      <c r="B48" s="39" t="str">
        <f t="shared" si="0"/>
        <v>Ladrillo cerámico macizo armada e = 0,30 m</v>
      </c>
      <c r="C48" s="40"/>
      <c r="D48" s="41" t="str">
        <f t="shared" si="1"/>
        <v>m2</v>
      </c>
      <c r="E48" s="68"/>
      <c r="F48" s="246">
        <f t="shared" si="4"/>
        <v>0</v>
      </c>
      <c r="G48" s="42">
        <f t="shared" si="5"/>
        <v>0</v>
      </c>
      <c r="H48" s="43">
        <f t="shared" si="3"/>
        <v>0</v>
      </c>
      <c r="I48" s="305" t="s">
        <v>1328</v>
      </c>
    </row>
    <row r="49" spans="1:11" ht="20.100000000000001" customHeight="1" x14ac:dyDescent="0.2">
      <c r="A49" s="283" t="s">
        <v>1786</v>
      </c>
      <c r="B49" s="39" t="str">
        <f t="shared" ref="B49:B76" si="6">IF(I49="","",VLOOKUP(I49,Tabla_Items,2,FALSE))</f>
        <v>Ladrillo cerámico macizo armada e = 0,20 m</v>
      </c>
      <c r="C49" s="40"/>
      <c r="D49" s="41" t="str">
        <f t="shared" si="1"/>
        <v>m2</v>
      </c>
      <c r="E49" s="68"/>
      <c r="F49" s="246">
        <f t="shared" si="4"/>
        <v>0</v>
      </c>
      <c r="G49" s="42">
        <f t="shared" si="5"/>
        <v>0</v>
      </c>
      <c r="H49" s="43">
        <f t="shared" si="3"/>
        <v>0</v>
      </c>
      <c r="I49" s="305" t="s">
        <v>1327</v>
      </c>
    </row>
    <row r="50" spans="1:11" ht="20.100000000000001" customHeight="1" x14ac:dyDescent="0.2">
      <c r="A50" s="283" t="s">
        <v>1787</v>
      </c>
      <c r="B50" s="39" t="str">
        <f t="shared" si="6"/>
        <v>Ladrillo cerámico macizo armada e = 0,15 m</v>
      </c>
      <c r="C50" s="40"/>
      <c r="D50" s="41" t="str">
        <f t="shared" si="1"/>
        <v>m2</v>
      </c>
      <c r="E50" s="68"/>
      <c r="F50" s="246">
        <f t="shared" si="4"/>
        <v>0</v>
      </c>
      <c r="G50" s="42">
        <f t="shared" si="5"/>
        <v>0</v>
      </c>
      <c r="H50" s="43">
        <f t="shared" ref="H50:H81" si="7">IF($G$133=0,0,G50/$G$133)</f>
        <v>0</v>
      </c>
      <c r="I50" s="305" t="s">
        <v>1821</v>
      </c>
    </row>
    <row r="51" spans="1:11" ht="20.100000000000001" customHeight="1" x14ac:dyDescent="0.2">
      <c r="A51" s="283" t="s">
        <v>1788</v>
      </c>
      <c r="B51" s="39" t="str">
        <f t="shared" si="6"/>
        <v>Ladrillo cerámico macizo armada e = 0,10 m</v>
      </c>
      <c r="C51" s="40"/>
      <c r="D51" s="41" t="str">
        <f t="shared" si="1"/>
        <v>m2</v>
      </c>
      <c r="E51" s="68"/>
      <c r="F51" s="246">
        <f t="shared" si="4"/>
        <v>0</v>
      </c>
      <c r="G51" s="42">
        <f t="shared" si="5"/>
        <v>0</v>
      </c>
      <c r="H51" s="43">
        <f t="shared" si="7"/>
        <v>0</v>
      </c>
      <c r="I51" s="305" t="s">
        <v>1326</v>
      </c>
    </row>
    <row r="52" spans="1:11" ht="20.100000000000001" customHeight="1" x14ac:dyDescent="0.2">
      <c r="A52" s="283">
        <v>8</v>
      </c>
      <c r="B52" s="280" t="str">
        <f>IF(I52="","",VLOOKUP(I52,Tabla_Items,2,FALSE))</f>
        <v>REVOQUES Y ENLUCIDOS</v>
      </c>
      <c r="C52" s="40"/>
      <c r="D52" s="41">
        <f t="shared" si="1"/>
        <v>0</v>
      </c>
      <c r="E52" s="68"/>
      <c r="F52" s="246" t="str">
        <f t="shared" si="4"/>
        <v/>
      </c>
      <c r="G52" s="42">
        <f t="shared" si="5"/>
        <v>0</v>
      </c>
      <c r="H52" s="43">
        <f t="shared" si="7"/>
        <v>0</v>
      </c>
      <c r="I52" s="305" t="s">
        <v>1233</v>
      </c>
    </row>
    <row r="53" spans="1:11" ht="20.100000000000001" customHeight="1" x14ac:dyDescent="0.2">
      <c r="A53" s="283" t="s">
        <v>1176</v>
      </c>
      <c r="B53" s="39" t="str">
        <f t="shared" si="6"/>
        <v>Jaharro interior y exterior</v>
      </c>
      <c r="C53" s="40"/>
      <c r="D53" s="41" t="str">
        <f t="shared" si="1"/>
        <v>m2</v>
      </c>
      <c r="E53" s="68"/>
      <c r="F53" s="246">
        <f t="shared" si="4"/>
        <v>0</v>
      </c>
      <c r="G53" s="42">
        <f t="shared" si="5"/>
        <v>0</v>
      </c>
      <c r="H53" s="43">
        <f t="shared" si="7"/>
        <v>0</v>
      </c>
      <c r="I53" s="305" t="s">
        <v>1824</v>
      </c>
    </row>
    <row r="54" spans="1:11" ht="20.100000000000001" customHeight="1" x14ac:dyDescent="0.2">
      <c r="A54" s="283" t="s">
        <v>1192</v>
      </c>
      <c r="B54" s="39" t="str">
        <f t="shared" si="6"/>
        <v>Grueso impermeable b/ revestimiento</v>
      </c>
      <c r="C54" s="40"/>
      <c r="D54" s="41" t="str">
        <f t="shared" si="1"/>
        <v>m2</v>
      </c>
      <c r="E54" s="68"/>
      <c r="F54" s="246">
        <f t="shared" si="4"/>
        <v>0</v>
      </c>
      <c r="G54" s="42">
        <f t="shared" si="5"/>
        <v>0</v>
      </c>
      <c r="H54" s="43">
        <f t="shared" si="7"/>
        <v>0</v>
      </c>
      <c r="I54" s="305" t="s">
        <v>1235</v>
      </c>
    </row>
    <row r="55" spans="1:11" ht="20.100000000000001" customHeight="1" x14ac:dyDescent="0.2">
      <c r="A55" s="283" t="s">
        <v>1789</v>
      </c>
      <c r="B55" s="39" t="str">
        <f t="shared" si="6"/>
        <v>Enlucido interior y exterior</v>
      </c>
      <c r="C55" s="40"/>
      <c r="D55" s="41" t="str">
        <f t="shared" si="1"/>
        <v>m2</v>
      </c>
      <c r="E55" s="68"/>
      <c r="F55" s="246">
        <f t="shared" si="4"/>
        <v>0</v>
      </c>
      <c r="G55" s="42">
        <f t="shared" si="5"/>
        <v>0</v>
      </c>
      <c r="H55" s="43">
        <f t="shared" si="7"/>
        <v>0</v>
      </c>
      <c r="I55" s="305" t="s">
        <v>1593</v>
      </c>
      <c r="K55" s="20"/>
    </row>
    <row r="56" spans="1:11" ht="20.100000000000001" customHeight="1" x14ac:dyDescent="0.2">
      <c r="A56" s="283">
        <v>9</v>
      </c>
      <c r="B56" s="280" t="str">
        <f t="shared" si="6"/>
        <v>CUBIERTA DE TECHO</v>
      </c>
      <c r="C56" s="40"/>
      <c r="D56" s="41">
        <f t="shared" si="1"/>
        <v>0</v>
      </c>
      <c r="E56" s="68"/>
      <c r="F56" s="246" t="str">
        <f t="shared" si="4"/>
        <v/>
      </c>
      <c r="G56" s="42">
        <f t="shared" si="5"/>
        <v>0</v>
      </c>
      <c r="H56" s="43">
        <f t="shared" si="7"/>
        <v>0</v>
      </c>
      <c r="I56" s="305" t="s">
        <v>1344</v>
      </c>
      <c r="K56" s="20"/>
    </row>
    <row r="57" spans="1:11" ht="20.100000000000001" customHeight="1" x14ac:dyDescent="0.2">
      <c r="A57" s="283" t="s">
        <v>1193</v>
      </c>
      <c r="B57" s="39" t="str">
        <f t="shared" si="6"/>
        <v>Cubierta de chapa panel</v>
      </c>
      <c r="C57" s="40"/>
      <c r="D57" s="41" t="str">
        <f t="shared" si="1"/>
        <v>m2</v>
      </c>
      <c r="E57" s="68"/>
      <c r="F57" s="246">
        <f t="shared" si="4"/>
        <v>0</v>
      </c>
      <c r="G57" s="42">
        <f t="shared" si="5"/>
        <v>0</v>
      </c>
      <c r="H57" s="43">
        <f t="shared" si="7"/>
        <v>0</v>
      </c>
      <c r="I57" s="305" t="s">
        <v>1345</v>
      </c>
      <c r="K57" s="281"/>
    </row>
    <row r="58" spans="1:11" ht="20.100000000000001" customHeight="1" x14ac:dyDescent="0.2">
      <c r="A58" s="283" t="s">
        <v>1720</v>
      </c>
      <c r="B58" s="39" t="str">
        <f t="shared" si="6"/>
        <v>Cubierta de techo con baldoza ceramica</v>
      </c>
      <c r="C58" s="40"/>
      <c r="D58" s="41" t="str">
        <f t="shared" si="1"/>
        <v>m2</v>
      </c>
      <c r="E58" s="68"/>
      <c r="F58" s="246">
        <f t="shared" si="4"/>
        <v>0</v>
      </c>
      <c r="G58" s="42">
        <f t="shared" si="5"/>
        <v>0</v>
      </c>
      <c r="H58" s="43">
        <f t="shared" si="7"/>
        <v>0</v>
      </c>
      <c r="I58" s="305" t="s">
        <v>1347</v>
      </c>
      <c r="K58" s="20"/>
    </row>
    <row r="59" spans="1:11" ht="20.100000000000001" customHeight="1" x14ac:dyDescent="0.2">
      <c r="A59" s="283">
        <v>10</v>
      </c>
      <c r="B59" s="280" t="str">
        <f t="shared" si="6"/>
        <v>CIELORRASOS</v>
      </c>
      <c r="C59" s="40"/>
      <c r="D59" s="41">
        <f t="shared" si="1"/>
        <v>0</v>
      </c>
      <c r="E59" s="68"/>
      <c r="F59" s="246" t="str">
        <f t="shared" si="4"/>
        <v/>
      </c>
      <c r="G59" s="42">
        <f t="shared" si="5"/>
        <v>0</v>
      </c>
      <c r="H59" s="43">
        <f t="shared" si="7"/>
        <v>0</v>
      </c>
      <c r="I59" s="305" t="s">
        <v>1237</v>
      </c>
    </row>
    <row r="60" spans="1:11" ht="20.100000000000001" customHeight="1" x14ac:dyDescent="0.2">
      <c r="A60" s="283" t="s">
        <v>1177</v>
      </c>
      <c r="B60" s="39" t="str">
        <f t="shared" si="6"/>
        <v>Cielorraso aplicado a la cal - Hormigón Visto</v>
      </c>
      <c r="C60" s="40"/>
      <c r="D60" s="41" t="str">
        <f t="shared" si="1"/>
        <v>m2</v>
      </c>
      <c r="E60" s="68"/>
      <c r="F60" s="246">
        <f t="shared" si="4"/>
        <v>0</v>
      </c>
      <c r="G60" s="42">
        <f t="shared" si="5"/>
        <v>0</v>
      </c>
      <c r="H60" s="43">
        <f t="shared" si="7"/>
        <v>0</v>
      </c>
      <c r="I60" s="305" t="s">
        <v>1825</v>
      </c>
    </row>
    <row r="61" spans="1:11" ht="20.100000000000001" customHeight="1" x14ac:dyDescent="0.2">
      <c r="A61" s="283" t="s">
        <v>1790</v>
      </c>
      <c r="B61" s="39" t="str">
        <f t="shared" si="6"/>
        <v>Cielorraso suspendido - Placas fonoabsorbentes - Armstrong</v>
      </c>
      <c r="C61" s="40"/>
      <c r="D61" s="41" t="str">
        <f t="shared" si="1"/>
        <v>m2</v>
      </c>
      <c r="E61" s="68"/>
      <c r="F61" s="246">
        <f t="shared" si="4"/>
        <v>0</v>
      </c>
      <c r="G61" s="42">
        <f t="shared" si="5"/>
        <v>0</v>
      </c>
      <c r="H61" s="43">
        <f t="shared" si="7"/>
        <v>0</v>
      </c>
      <c r="I61" s="305" t="s">
        <v>1826</v>
      </c>
    </row>
    <row r="62" spans="1:11" ht="20.100000000000001" customHeight="1" x14ac:dyDescent="0.2">
      <c r="A62" s="283">
        <v>11</v>
      </c>
      <c r="B62" s="280" t="str">
        <f t="shared" si="6"/>
        <v>REVESTIMIENTOS</v>
      </c>
      <c r="C62" s="40"/>
      <c r="D62" s="41">
        <f t="shared" si="1"/>
        <v>0</v>
      </c>
      <c r="E62" s="68"/>
      <c r="F62" s="246" t="str">
        <f t="shared" si="4"/>
        <v/>
      </c>
      <c r="G62" s="42">
        <f t="shared" si="5"/>
        <v>0</v>
      </c>
      <c r="H62" s="43">
        <f t="shared" si="7"/>
        <v>0</v>
      </c>
      <c r="I62" s="305" t="s">
        <v>1239</v>
      </c>
    </row>
    <row r="63" spans="1:11" ht="20.100000000000001" customHeight="1" x14ac:dyDescent="0.2">
      <c r="A63" s="283" t="s">
        <v>1194</v>
      </c>
      <c r="B63" s="39" t="str">
        <f t="shared" si="6"/>
        <v>Revestimiento cerámico</v>
      </c>
      <c r="C63" s="40"/>
      <c r="D63" s="41" t="str">
        <f t="shared" si="1"/>
        <v>m2</v>
      </c>
      <c r="E63" s="68"/>
      <c r="F63" s="246">
        <f t="shared" si="4"/>
        <v>0</v>
      </c>
      <c r="G63" s="42">
        <f t="shared" si="5"/>
        <v>0</v>
      </c>
      <c r="H63" s="43">
        <f t="shared" si="7"/>
        <v>0</v>
      </c>
      <c r="I63" s="305" t="s">
        <v>1240</v>
      </c>
    </row>
    <row r="64" spans="1:11" ht="20.100000000000001" customHeight="1" x14ac:dyDescent="0.2">
      <c r="A64" s="283" t="s">
        <v>1195</v>
      </c>
      <c r="B64" s="39" t="str">
        <f t="shared" si="6"/>
        <v>Revestimiento tipo Iggam</v>
      </c>
      <c r="C64" s="40"/>
      <c r="D64" s="41" t="str">
        <f t="shared" si="1"/>
        <v>m2</v>
      </c>
      <c r="E64" s="68"/>
      <c r="F64" s="246">
        <f t="shared" si="4"/>
        <v>0</v>
      </c>
      <c r="G64" s="42">
        <f t="shared" si="5"/>
        <v>0</v>
      </c>
      <c r="H64" s="43">
        <f t="shared" si="7"/>
        <v>0</v>
      </c>
      <c r="I64" s="305" t="s">
        <v>1597</v>
      </c>
    </row>
    <row r="65" spans="1:9" ht="20.100000000000001" customHeight="1" x14ac:dyDescent="0.2">
      <c r="A65" s="283" t="s">
        <v>1791</v>
      </c>
      <c r="B65" s="39" t="str">
        <f t="shared" si="6"/>
        <v>Chapa Perforada con Estructura de Soporte - Placas fonoabsorbentes - Armstrong</v>
      </c>
      <c r="C65" s="40"/>
      <c r="D65" s="41" t="str">
        <f t="shared" si="1"/>
        <v>m2</v>
      </c>
      <c r="E65" s="68"/>
      <c r="F65" s="246">
        <f t="shared" si="4"/>
        <v>0</v>
      </c>
      <c r="G65" s="42">
        <f t="shared" si="5"/>
        <v>0</v>
      </c>
      <c r="H65" s="43">
        <f t="shared" si="7"/>
        <v>0</v>
      </c>
      <c r="I65" s="305" t="s">
        <v>1829</v>
      </c>
    </row>
    <row r="66" spans="1:9" ht="20.100000000000001" customHeight="1" x14ac:dyDescent="0.2">
      <c r="A66" s="283" t="s">
        <v>1792</v>
      </c>
      <c r="B66" s="39" t="str">
        <f t="shared" si="6"/>
        <v>Aislación Acústica</v>
      </c>
      <c r="C66" s="40"/>
      <c r="D66" s="41" t="str">
        <f t="shared" si="1"/>
        <v>m2</v>
      </c>
      <c r="E66" s="68"/>
      <c r="F66" s="246">
        <f t="shared" si="4"/>
        <v>0</v>
      </c>
      <c r="G66" s="42">
        <f t="shared" si="5"/>
        <v>0</v>
      </c>
      <c r="H66" s="43">
        <f t="shared" si="7"/>
        <v>0</v>
      </c>
      <c r="I66" s="305" t="s">
        <v>1830</v>
      </c>
    </row>
    <row r="67" spans="1:9" ht="20.100000000000001" customHeight="1" x14ac:dyDescent="0.2">
      <c r="A67" s="283">
        <v>12</v>
      </c>
      <c r="B67" s="280" t="str">
        <f t="shared" si="6"/>
        <v>TABIQUES</v>
      </c>
      <c r="C67" s="40"/>
      <c r="D67" s="41">
        <f t="shared" si="1"/>
        <v>0</v>
      </c>
      <c r="E67" s="68"/>
      <c r="F67" s="246" t="str">
        <f t="shared" si="4"/>
        <v/>
      </c>
      <c r="G67" s="42">
        <f t="shared" si="5"/>
        <v>0</v>
      </c>
      <c r="H67" s="43">
        <f t="shared" si="7"/>
        <v>0</v>
      </c>
      <c r="I67" s="305" t="s">
        <v>1242</v>
      </c>
    </row>
    <row r="68" spans="1:9" ht="20.100000000000001" customHeight="1" x14ac:dyDescent="0.2">
      <c r="A68" s="283" t="s">
        <v>1178</v>
      </c>
      <c r="B68" s="39" t="str">
        <f t="shared" si="6"/>
        <v>Tabique box granito natural en sanitarios</v>
      </c>
      <c r="C68" s="40"/>
      <c r="D68" s="41" t="str">
        <f t="shared" si="1"/>
        <v>m2</v>
      </c>
      <c r="E68" s="68"/>
      <c r="F68" s="246">
        <f t="shared" si="4"/>
        <v>0</v>
      </c>
      <c r="G68" s="42">
        <f t="shared" si="5"/>
        <v>0</v>
      </c>
      <c r="H68" s="43">
        <f t="shared" si="7"/>
        <v>0</v>
      </c>
      <c r="I68" s="305" t="s">
        <v>1244</v>
      </c>
    </row>
    <row r="69" spans="1:9" ht="20.100000000000001" customHeight="1" x14ac:dyDescent="0.2">
      <c r="A69" s="283" t="s">
        <v>1793</v>
      </c>
      <c r="B69" s="39" t="str">
        <f t="shared" si="6"/>
        <v>Tabique placa roca de yeso</v>
      </c>
      <c r="C69" s="40"/>
      <c r="D69" s="41" t="str">
        <f t="shared" si="1"/>
        <v>m2</v>
      </c>
      <c r="E69" s="68"/>
      <c r="F69" s="246">
        <f t="shared" si="4"/>
        <v>0</v>
      </c>
      <c r="G69" s="42">
        <f t="shared" si="5"/>
        <v>0</v>
      </c>
      <c r="H69" s="43">
        <f t="shared" si="7"/>
        <v>0</v>
      </c>
      <c r="I69" s="305" t="s">
        <v>1372</v>
      </c>
    </row>
    <row r="70" spans="1:9" ht="20.100000000000001" customHeight="1" x14ac:dyDescent="0.2">
      <c r="A70" s="283">
        <v>13</v>
      </c>
      <c r="B70" s="280" t="str">
        <f t="shared" si="6"/>
        <v>PISOS, ZOCALOS, UMBRALES Y ANTEPECHOS</v>
      </c>
      <c r="C70" s="306"/>
      <c r="D70" s="41">
        <f t="shared" si="1"/>
        <v>0</v>
      </c>
      <c r="E70" s="68"/>
      <c r="F70" s="246" t="str">
        <f t="shared" si="4"/>
        <v/>
      </c>
      <c r="G70" s="42">
        <f t="shared" si="5"/>
        <v>0</v>
      </c>
      <c r="H70" s="43">
        <f t="shared" si="7"/>
        <v>0</v>
      </c>
      <c r="I70" s="305" t="s">
        <v>1246</v>
      </c>
    </row>
    <row r="71" spans="1:9" ht="20.100000000000001" customHeight="1" x14ac:dyDescent="0.2">
      <c r="A71" s="283" t="s">
        <v>1179</v>
      </c>
      <c r="B71" s="39" t="str">
        <f t="shared" si="6"/>
        <v>Piso Cerámico</v>
      </c>
      <c r="C71" s="40"/>
      <c r="D71" s="41" t="str">
        <f t="shared" si="1"/>
        <v>m2</v>
      </c>
      <c r="E71" s="68"/>
      <c r="F71" s="246">
        <f t="shared" si="4"/>
        <v>0</v>
      </c>
      <c r="G71" s="42">
        <f t="shared" si="5"/>
        <v>0</v>
      </c>
      <c r="H71" s="43">
        <f t="shared" si="7"/>
        <v>0</v>
      </c>
      <c r="I71" s="305" t="s">
        <v>1405</v>
      </c>
    </row>
    <row r="72" spans="1:9" ht="20.100000000000001" customHeight="1" x14ac:dyDescent="0.2">
      <c r="A72" s="283" t="s">
        <v>1721</v>
      </c>
      <c r="B72" s="39" t="str">
        <f t="shared" si="6"/>
        <v>Alfombras</v>
      </c>
      <c r="C72" s="40"/>
      <c r="D72" s="41" t="str">
        <f t="shared" si="1"/>
        <v>m2</v>
      </c>
      <c r="E72" s="68"/>
      <c r="F72" s="246">
        <f t="shared" si="4"/>
        <v>0</v>
      </c>
      <c r="G72" s="42">
        <f t="shared" si="5"/>
        <v>0</v>
      </c>
      <c r="H72" s="43">
        <f t="shared" si="7"/>
        <v>0</v>
      </c>
      <c r="I72" s="305" t="s">
        <v>1394</v>
      </c>
    </row>
    <row r="73" spans="1:9" ht="20.100000000000001" customHeight="1" x14ac:dyDescent="0.2">
      <c r="A73" s="283" t="s">
        <v>1722</v>
      </c>
      <c r="B73" s="39" t="str">
        <f t="shared" si="6"/>
        <v>Piso de madera flotante - Piso cancha de volley</v>
      </c>
      <c r="C73" s="40"/>
      <c r="D73" s="41" t="str">
        <f t="shared" si="1"/>
        <v>m2</v>
      </c>
      <c r="E73" s="68"/>
      <c r="F73" s="246">
        <f t="shared" si="4"/>
        <v>0</v>
      </c>
      <c r="G73" s="42">
        <f t="shared" si="5"/>
        <v>0</v>
      </c>
      <c r="H73" s="43">
        <f t="shared" si="7"/>
        <v>0</v>
      </c>
      <c r="I73" s="305" t="s">
        <v>1406</v>
      </c>
    </row>
    <row r="74" spans="1:9" ht="20.100000000000001" customHeight="1" x14ac:dyDescent="0.2">
      <c r="A74" s="283" t="s">
        <v>1765</v>
      </c>
      <c r="B74" s="39" t="str">
        <f t="shared" si="6"/>
        <v>Piso cemento rodillado - Interior</v>
      </c>
      <c r="C74" s="40"/>
      <c r="D74" s="41" t="str">
        <f t="shared" si="1"/>
        <v>m2</v>
      </c>
      <c r="E74" s="68"/>
      <c r="F74" s="246">
        <f t="shared" si="4"/>
        <v>0</v>
      </c>
      <c r="G74" s="42">
        <f t="shared" si="5"/>
        <v>0</v>
      </c>
      <c r="H74" s="43">
        <f t="shared" si="7"/>
        <v>0</v>
      </c>
      <c r="I74" s="305" t="s">
        <v>1250</v>
      </c>
    </row>
    <row r="75" spans="1:9" ht="20.100000000000001" customHeight="1" x14ac:dyDescent="0.2">
      <c r="A75" s="283" t="s">
        <v>1766</v>
      </c>
      <c r="B75" s="39" t="str">
        <f t="shared" si="6"/>
        <v>Zócalo cerámico</v>
      </c>
      <c r="C75" s="40"/>
      <c r="D75" s="41" t="str">
        <f t="shared" si="1"/>
        <v>ml</v>
      </c>
      <c r="E75" s="68"/>
      <c r="F75" s="246">
        <f t="shared" si="4"/>
        <v>0</v>
      </c>
      <c r="G75" s="42">
        <f t="shared" si="5"/>
        <v>0</v>
      </c>
      <c r="H75" s="43">
        <f t="shared" si="7"/>
        <v>0</v>
      </c>
      <c r="I75" s="305" t="s">
        <v>1413</v>
      </c>
    </row>
    <row r="76" spans="1:9" ht="20.100000000000001" customHeight="1" x14ac:dyDescent="0.2">
      <c r="A76" s="283" t="s">
        <v>1767</v>
      </c>
      <c r="B76" s="39" t="str">
        <f t="shared" si="6"/>
        <v>Zócalo de madera</v>
      </c>
      <c r="C76" s="40"/>
      <c r="D76" s="41" t="str">
        <f t="shared" si="1"/>
        <v>ml</v>
      </c>
      <c r="E76" s="68"/>
      <c r="F76" s="246">
        <f t="shared" si="4"/>
        <v>0</v>
      </c>
      <c r="G76" s="42">
        <f t="shared" si="5"/>
        <v>0</v>
      </c>
      <c r="H76" s="43">
        <f t="shared" si="7"/>
        <v>0</v>
      </c>
      <c r="I76" s="305" t="s">
        <v>1251</v>
      </c>
    </row>
    <row r="77" spans="1:9" ht="20.100000000000001" customHeight="1" x14ac:dyDescent="0.2">
      <c r="A77" s="283" t="s">
        <v>1794</v>
      </c>
      <c r="B77" s="39" t="str">
        <f>IF(I77="","",VLOOKUP(I77,Tabla_Items,2,FALSE))</f>
        <v>Zócalo hormigón</v>
      </c>
      <c r="C77" s="40"/>
      <c r="D77" s="41" t="str">
        <f t="shared" si="1"/>
        <v>ml</v>
      </c>
      <c r="E77" s="68"/>
      <c r="F77" s="246">
        <f t="shared" si="4"/>
        <v>0</v>
      </c>
      <c r="G77" s="42">
        <f t="shared" si="5"/>
        <v>0</v>
      </c>
      <c r="H77" s="43">
        <f t="shared" si="7"/>
        <v>0</v>
      </c>
      <c r="I77" s="305" t="s">
        <v>1542</v>
      </c>
    </row>
    <row r="78" spans="1:9" ht="20.100000000000001" customHeight="1" x14ac:dyDescent="0.2">
      <c r="A78" s="283" t="s">
        <v>1795</v>
      </c>
      <c r="B78" s="39" t="str">
        <f>IF(I78="","",VLOOKUP(I78,Tabla_Items,2,FALSE))</f>
        <v>Antepechos de hormigón</v>
      </c>
      <c r="C78" s="40"/>
      <c r="D78" s="41" t="str">
        <f t="shared" si="1"/>
        <v>ml</v>
      </c>
      <c r="E78" s="68"/>
      <c r="F78" s="246">
        <f t="shared" si="4"/>
        <v>0</v>
      </c>
      <c r="G78" s="42">
        <f t="shared" si="5"/>
        <v>0</v>
      </c>
      <c r="H78" s="43">
        <f t="shared" si="7"/>
        <v>0</v>
      </c>
      <c r="I78" s="305" t="s">
        <v>1836</v>
      </c>
    </row>
    <row r="79" spans="1:9" ht="20.100000000000001" customHeight="1" x14ac:dyDescent="0.2">
      <c r="A79" s="283" t="s">
        <v>1796</v>
      </c>
      <c r="B79" s="39" t="str">
        <f t="shared" ref="B79:B131" si="8">IF(I79="","",VLOOKUP(I79,Tabla_Items,2,FALSE))</f>
        <v>Umbrales de granito natural</v>
      </c>
      <c r="C79" s="40"/>
      <c r="D79" s="41" t="str">
        <f t="shared" si="1"/>
        <v>ml</v>
      </c>
      <c r="E79" s="68"/>
      <c r="F79" s="246">
        <f t="shared" si="4"/>
        <v>0</v>
      </c>
      <c r="G79" s="42">
        <f t="shared" si="5"/>
        <v>0</v>
      </c>
      <c r="H79" s="43">
        <f t="shared" si="7"/>
        <v>0</v>
      </c>
      <c r="I79" s="305" t="s">
        <v>1862</v>
      </c>
    </row>
    <row r="80" spans="1:9" ht="20.100000000000001" customHeight="1" x14ac:dyDescent="0.2">
      <c r="A80" s="283" t="s">
        <v>1797</v>
      </c>
      <c r="B80" s="39" t="str">
        <f t="shared" si="8"/>
        <v>Piso cemento rodillado - Exterior</v>
      </c>
      <c r="C80" s="40"/>
      <c r="D80" s="41" t="str">
        <f t="shared" si="1"/>
        <v>m2</v>
      </c>
      <c r="E80" s="68"/>
      <c r="F80" s="246">
        <f t="shared" si="4"/>
        <v>0</v>
      </c>
      <c r="G80" s="42">
        <f t="shared" si="5"/>
        <v>0</v>
      </c>
      <c r="H80" s="43">
        <f t="shared" si="7"/>
        <v>0</v>
      </c>
      <c r="I80" s="305" t="s">
        <v>1407</v>
      </c>
    </row>
    <row r="81" spans="1:9" ht="20.100000000000001" customHeight="1" x14ac:dyDescent="0.2">
      <c r="A81" s="283" t="s">
        <v>1798</v>
      </c>
      <c r="B81" s="39" t="str">
        <f t="shared" si="8"/>
        <v>Pavimentos de HºAº</v>
      </c>
      <c r="C81" s="40"/>
      <c r="D81" s="41" t="str">
        <f t="shared" ref="D81:D131" si="9">IF(I81="","",VLOOKUP(I81,Tabla_Items,3,FALSE))</f>
        <v>m2</v>
      </c>
      <c r="E81" s="68"/>
      <c r="F81" s="246">
        <f t="shared" si="4"/>
        <v>0</v>
      </c>
      <c r="G81" s="42">
        <f t="shared" si="5"/>
        <v>0</v>
      </c>
      <c r="H81" s="43">
        <f t="shared" si="7"/>
        <v>0</v>
      </c>
      <c r="I81" s="305" t="s">
        <v>1248</v>
      </c>
    </row>
    <row r="82" spans="1:9" ht="20.100000000000001" customHeight="1" x14ac:dyDescent="0.2">
      <c r="A82" s="283" t="s">
        <v>1799</v>
      </c>
      <c r="B82" s="39" t="str">
        <f t="shared" si="8"/>
        <v>Escalones de granito natural</v>
      </c>
      <c r="C82" s="40"/>
      <c r="D82" s="41" t="str">
        <f t="shared" si="9"/>
        <v>m2</v>
      </c>
      <c r="E82" s="68"/>
      <c r="F82" s="246">
        <f t="shared" ref="F82:F131" si="10">IFERROR(VLOOKUP(A82,Tabla_Analisis_Precios,7,FALSE),"")</f>
        <v>0</v>
      </c>
      <c r="G82" s="42">
        <f t="shared" ref="G82:G131" si="11">IF(E82=0,0,ROUND(E82*F82,2))</f>
        <v>0</v>
      </c>
      <c r="H82" s="43">
        <f t="shared" ref="H82:H111" si="12">IF($G$133=0,0,G82/$G$133)</f>
        <v>0</v>
      </c>
      <c r="I82" s="305" t="s">
        <v>1864</v>
      </c>
    </row>
    <row r="83" spans="1:9" ht="20.100000000000001" customHeight="1" x14ac:dyDescent="0.2">
      <c r="A83" s="283">
        <v>14</v>
      </c>
      <c r="B83" s="280" t="str">
        <f>IF(I83="","",VLOOKUP(I83,Tabla_Items,2,FALSE))</f>
        <v>MESADAS</v>
      </c>
      <c r="C83" s="40"/>
      <c r="D83" s="41">
        <f t="shared" si="9"/>
        <v>0</v>
      </c>
      <c r="E83" s="68"/>
      <c r="F83" s="246" t="str">
        <f t="shared" si="10"/>
        <v/>
      </c>
      <c r="G83" s="42">
        <f t="shared" si="11"/>
        <v>0</v>
      </c>
      <c r="H83" s="43">
        <f t="shared" si="12"/>
        <v>0</v>
      </c>
      <c r="I83" s="305" t="s">
        <v>1253</v>
      </c>
    </row>
    <row r="84" spans="1:9" ht="20.100000000000001" customHeight="1" x14ac:dyDescent="0.2">
      <c r="A84" s="283" t="s">
        <v>1196</v>
      </c>
      <c r="B84" s="39" t="str">
        <f t="shared" si="8"/>
        <v>Mesada granito natural</v>
      </c>
      <c r="C84" s="40"/>
      <c r="D84" s="41" t="str">
        <f t="shared" si="9"/>
        <v>m2</v>
      </c>
      <c r="E84" s="68"/>
      <c r="F84" s="246">
        <f t="shared" si="10"/>
        <v>0</v>
      </c>
      <c r="G84" s="42">
        <f t="shared" si="11"/>
        <v>0</v>
      </c>
      <c r="H84" s="43">
        <f t="shared" si="12"/>
        <v>0</v>
      </c>
      <c r="I84" s="305" t="s">
        <v>1254</v>
      </c>
    </row>
    <row r="85" spans="1:9" ht="20.100000000000001" customHeight="1" x14ac:dyDescent="0.2">
      <c r="A85" s="283">
        <v>15</v>
      </c>
      <c r="B85" s="280" t="str">
        <f t="shared" si="8"/>
        <v>VIDRIOS Y ESPEJOS</v>
      </c>
      <c r="C85" s="40"/>
      <c r="D85" s="41">
        <f t="shared" si="9"/>
        <v>0</v>
      </c>
      <c r="E85" s="68"/>
      <c r="F85" s="246" t="str">
        <f t="shared" si="10"/>
        <v/>
      </c>
      <c r="G85" s="42">
        <f t="shared" si="11"/>
        <v>0</v>
      </c>
      <c r="H85" s="43">
        <f t="shared" si="12"/>
        <v>0</v>
      </c>
      <c r="I85" s="305" t="s">
        <v>1255</v>
      </c>
    </row>
    <row r="86" spans="1:9" ht="20.100000000000001" customHeight="1" x14ac:dyDescent="0.2">
      <c r="A86" s="283" t="s">
        <v>1197</v>
      </c>
      <c r="B86" s="39" t="str">
        <f t="shared" si="8"/>
        <v>Laminado de seguridad (float 3+PVB+float 3)</v>
      </c>
      <c r="C86" s="40"/>
      <c r="D86" s="41" t="str">
        <f t="shared" si="9"/>
        <v>m2</v>
      </c>
      <c r="E86" s="68"/>
      <c r="F86" s="246">
        <f t="shared" si="10"/>
        <v>0</v>
      </c>
      <c r="G86" s="42">
        <f t="shared" si="11"/>
        <v>0</v>
      </c>
      <c r="H86" s="43">
        <f t="shared" si="12"/>
        <v>0</v>
      </c>
      <c r="I86" s="305" t="s">
        <v>1421</v>
      </c>
    </row>
    <row r="87" spans="1:9" ht="20.100000000000001" customHeight="1" x14ac:dyDescent="0.2">
      <c r="A87" s="283" t="s">
        <v>1801</v>
      </c>
      <c r="B87" s="39" t="str">
        <f t="shared" si="8"/>
        <v>Espejos</v>
      </c>
      <c r="C87" s="40"/>
      <c r="D87" s="41" t="str">
        <f t="shared" si="9"/>
        <v>m2</v>
      </c>
      <c r="E87" s="68"/>
      <c r="F87" s="246">
        <f t="shared" si="10"/>
        <v>0</v>
      </c>
      <c r="G87" s="42">
        <f t="shared" si="11"/>
        <v>0</v>
      </c>
      <c r="H87" s="43">
        <f t="shared" si="12"/>
        <v>0</v>
      </c>
      <c r="I87" s="305" t="s">
        <v>1257</v>
      </c>
    </row>
    <row r="88" spans="1:9" ht="20.100000000000001" customHeight="1" x14ac:dyDescent="0.2">
      <c r="A88" s="283">
        <v>16</v>
      </c>
      <c r="B88" s="280" t="str">
        <f t="shared" si="8"/>
        <v>PINTURAS</v>
      </c>
      <c r="C88" s="40"/>
      <c r="D88" s="41">
        <f t="shared" si="9"/>
        <v>0</v>
      </c>
      <c r="E88" s="68"/>
      <c r="F88" s="246" t="str">
        <f t="shared" si="10"/>
        <v/>
      </c>
      <c r="G88" s="42">
        <f t="shared" si="11"/>
        <v>0</v>
      </c>
      <c r="H88" s="43">
        <f t="shared" si="12"/>
        <v>0</v>
      </c>
      <c r="I88" s="305" t="s">
        <v>1258</v>
      </c>
    </row>
    <row r="89" spans="1:9" ht="20.100000000000001" customHeight="1" x14ac:dyDescent="0.2">
      <c r="A89" s="283" t="s">
        <v>1198</v>
      </c>
      <c r="B89" s="39" t="str">
        <f t="shared" si="8"/>
        <v>Látex muro interior</v>
      </c>
      <c r="C89" s="40"/>
      <c r="D89" s="41" t="str">
        <f t="shared" si="9"/>
        <v>m2</v>
      </c>
      <c r="E89" s="68"/>
      <c r="F89" s="246">
        <f t="shared" si="10"/>
        <v>0</v>
      </c>
      <c r="G89" s="42">
        <f t="shared" si="11"/>
        <v>0</v>
      </c>
      <c r="H89" s="43">
        <f t="shared" si="12"/>
        <v>0</v>
      </c>
      <c r="I89" s="305" t="s">
        <v>1259</v>
      </c>
    </row>
    <row r="90" spans="1:9" ht="20.100000000000001" customHeight="1" x14ac:dyDescent="0.2">
      <c r="A90" s="283" t="s">
        <v>1199</v>
      </c>
      <c r="B90" s="39" t="str">
        <f t="shared" si="8"/>
        <v>Látex cielorraso antihongos</v>
      </c>
      <c r="C90" s="40"/>
      <c r="D90" s="41" t="str">
        <f t="shared" si="9"/>
        <v>m2</v>
      </c>
      <c r="E90" s="68"/>
      <c r="F90" s="246">
        <f t="shared" si="10"/>
        <v>0</v>
      </c>
      <c r="G90" s="42">
        <f t="shared" si="11"/>
        <v>0</v>
      </c>
      <c r="H90" s="43">
        <f t="shared" si="12"/>
        <v>0</v>
      </c>
      <c r="I90" s="305" t="s">
        <v>1615</v>
      </c>
    </row>
    <row r="91" spans="1:9" ht="20.100000000000001" customHeight="1" x14ac:dyDescent="0.2">
      <c r="A91" s="283" t="s">
        <v>1200</v>
      </c>
      <c r="B91" s="39" t="str">
        <f t="shared" si="8"/>
        <v>Esmalte sintético sobre carpintería madera</v>
      </c>
      <c r="C91" s="40"/>
      <c r="D91" s="41" t="str">
        <f t="shared" si="9"/>
        <v>m2</v>
      </c>
      <c r="E91" s="68"/>
      <c r="F91" s="246">
        <f t="shared" si="10"/>
        <v>0</v>
      </c>
      <c r="G91" s="42">
        <f t="shared" si="11"/>
        <v>0</v>
      </c>
      <c r="H91" s="43">
        <f t="shared" si="12"/>
        <v>0</v>
      </c>
      <c r="I91" s="305" t="s">
        <v>1263</v>
      </c>
    </row>
    <row r="92" spans="1:9" ht="20.100000000000001" customHeight="1" x14ac:dyDescent="0.2">
      <c r="A92" s="283" t="s">
        <v>1768</v>
      </c>
      <c r="B92" s="39" t="str">
        <f t="shared" si="8"/>
        <v>Esmalte sintético sobre carpintería metálica y herrería</v>
      </c>
      <c r="C92" s="40"/>
      <c r="D92" s="41" t="str">
        <f t="shared" si="9"/>
        <v>m2</v>
      </c>
      <c r="E92" s="68"/>
      <c r="F92" s="246">
        <f t="shared" si="10"/>
        <v>0</v>
      </c>
      <c r="G92" s="42">
        <f t="shared" si="11"/>
        <v>0</v>
      </c>
      <c r="H92" s="43">
        <f t="shared" si="12"/>
        <v>0</v>
      </c>
      <c r="I92" s="305" t="s">
        <v>1261</v>
      </c>
    </row>
    <row r="93" spans="1:9" ht="20.100000000000001" customHeight="1" x14ac:dyDescent="0.2">
      <c r="A93" s="283" t="s">
        <v>1802</v>
      </c>
      <c r="B93" s="39" t="str">
        <f t="shared" si="8"/>
        <v>Pintura de demarcación de cancha</v>
      </c>
      <c r="C93" s="40"/>
      <c r="D93" s="41" t="str">
        <f t="shared" si="9"/>
        <v>m2</v>
      </c>
      <c r="E93" s="68"/>
      <c r="F93" s="246">
        <f t="shared" si="10"/>
        <v>0</v>
      </c>
      <c r="G93" s="42">
        <f t="shared" si="11"/>
        <v>0</v>
      </c>
      <c r="H93" s="43">
        <f t="shared" si="12"/>
        <v>0</v>
      </c>
      <c r="I93" s="305" t="s">
        <v>1843</v>
      </c>
    </row>
    <row r="94" spans="1:9" ht="20.100000000000001" customHeight="1" x14ac:dyDescent="0.2">
      <c r="A94" s="283">
        <v>17</v>
      </c>
      <c r="B94" s="280" t="str">
        <f t="shared" si="8"/>
        <v>CARPINTERIAS</v>
      </c>
      <c r="C94" s="40"/>
      <c r="D94" s="41">
        <f t="shared" si="9"/>
        <v>0</v>
      </c>
      <c r="E94" s="68"/>
      <c r="F94" s="246" t="str">
        <f t="shared" si="10"/>
        <v/>
      </c>
      <c r="G94" s="42">
        <f t="shared" si="11"/>
        <v>0</v>
      </c>
      <c r="H94" s="43">
        <f t="shared" si="12"/>
        <v>0</v>
      </c>
      <c r="I94" s="305" t="s">
        <v>1264</v>
      </c>
    </row>
    <row r="95" spans="1:9" ht="20.100000000000001" customHeight="1" x14ac:dyDescent="0.2">
      <c r="A95" s="283" t="s">
        <v>1180</v>
      </c>
      <c r="B95" s="39" t="str">
        <f t="shared" si="8"/>
        <v>Carpintería madera</v>
      </c>
      <c r="C95" s="40"/>
      <c r="D95" s="41" t="str">
        <f t="shared" si="9"/>
        <v>gl</v>
      </c>
      <c r="E95" s="68"/>
      <c r="F95" s="246">
        <f t="shared" si="10"/>
        <v>0</v>
      </c>
      <c r="G95" s="42">
        <f t="shared" si="11"/>
        <v>0</v>
      </c>
      <c r="H95" s="43">
        <f t="shared" si="12"/>
        <v>0</v>
      </c>
      <c r="I95" s="305" t="s">
        <v>1265</v>
      </c>
    </row>
    <row r="96" spans="1:9" ht="20.100000000000001" customHeight="1" x14ac:dyDescent="0.2">
      <c r="A96" s="283" t="s">
        <v>1181</v>
      </c>
      <c r="B96" s="39" t="str">
        <f t="shared" si="8"/>
        <v>Carpintería metálica</v>
      </c>
      <c r="C96" s="40"/>
      <c r="D96" s="41" t="str">
        <f t="shared" si="9"/>
        <v>gl</v>
      </c>
      <c r="E96" s="68"/>
      <c r="F96" s="246">
        <f t="shared" si="10"/>
        <v>0</v>
      </c>
      <c r="G96" s="42">
        <f t="shared" si="11"/>
        <v>0</v>
      </c>
      <c r="H96" s="43">
        <f t="shared" si="12"/>
        <v>0</v>
      </c>
      <c r="I96" s="305" t="s">
        <v>1266</v>
      </c>
    </row>
    <row r="97" spans="1:9" ht="20.100000000000001" customHeight="1" x14ac:dyDescent="0.2">
      <c r="A97" s="283" t="s">
        <v>1803</v>
      </c>
      <c r="B97" s="39" t="str">
        <f t="shared" si="8"/>
        <v>Carpintería aluminio</v>
      </c>
      <c r="C97" s="40"/>
      <c r="D97" s="41" t="str">
        <f t="shared" si="9"/>
        <v>gl</v>
      </c>
      <c r="E97" s="68"/>
      <c r="F97" s="246">
        <f t="shared" si="10"/>
        <v>0</v>
      </c>
      <c r="G97" s="42">
        <f t="shared" si="11"/>
        <v>0</v>
      </c>
      <c r="H97" s="43">
        <f t="shared" si="12"/>
        <v>0</v>
      </c>
      <c r="I97" s="305" t="s">
        <v>1267</v>
      </c>
    </row>
    <row r="98" spans="1:9" ht="20.100000000000001" customHeight="1" x14ac:dyDescent="0.2">
      <c r="A98" s="283" t="s">
        <v>1804</v>
      </c>
      <c r="B98" s="39" t="str">
        <f t="shared" si="8"/>
        <v>Barandas y protección - Cancha</v>
      </c>
      <c r="C98" s="40"/>
      <c r="D98" s="41" t="str">
        <f t="shared" si="9"/>
        <v>ml</v>
      </c>
      <c r="E98" s="68"/>
      <c r="F98" s="246">
        <f t="shared" si="10"/>
        <v>0</v>
      </c>
      <c r="G98" s="42">
        <f t="shared" si="11"/>
        <v>0</v>
      </c>
      <c r="H98" s="43">
        <f t="shared" si="12"/>
        <v>0</v>
      </c>
      <c r="I98" s="305" t="s">
        <v>1845</v>
      </c>
    </row>
    <row r="99" spans="1:9" ht="20.100000000000001" customHeight="1" x14ac:dyDescent="0.2">
      <c r="A99" s="283" t="s">
        <v>1805</v>
      </c>
      <c r="B99" s="39" t="str">
        <f t="shared" si="8"/>
        <v>Barandas de caño laminado - Escaleras</v>
      </c>
      <c r="C99" s="40"/>
      <c r="D99" s="41" t="str">
        <f t="shared" si="9"/>
        <v>ml</v>
      </c>
      <c r="E99" s="68"/>
      <c r="F99" s="246">
        <f t="shared" si="10"/>
        <v>0</v>
      </c>
      <c r="G99" s="42">
        <f t="shared" si="11"/>
        <v>0</v>
      </c>
      <c r="H99" s="43">
        <f t="shared" si="12"/>
        <v>0</v>
      </c>
      <c r="I99" s="305" t="s">
        <v>1847</v>
      </c>
    </row>
    <row r="100" spans="1:9" ht="20.100000000000001" customHeight="1" x14ac:dyDescent="0.2">
      <c r="A100" s="283">
        <v>18</v>
      </c>
      <c r="B100" s="280" t="str">
        <f t="shared" si="8"/>
        <v>ESTRUCTURAS y CUBIERTAS METALICAS</v>
      </c>
      <c r="C100" s="40"/>
      <c r="D100" s="41">
        <f t="shared" si="9"/>
        <v>0</v>
      </c>
      <c r="E100" s="68"/>
      <c r="F100" s="246" t="str">
        <f t="shared" si="10"/>
        <v/>
      </c>
      <c r="G100" s="42">
        <f t="shared" si="11"/>
        <v>0</v>
      </c>
      <c r="H100" s="43">
        <f t="shared" si="12"/>
        <v>0</v>
      </c>
      <c r="I100" s="305" t="s">
        <v>1268</v>
      </c>
    </row>
    <row r="101" spans="1:9" ht="20.100000000000001" customHeight="1" x14ac:dyDescent="0.2">
      <c r="A101" s="283" t="s">
        <v>1201</v>
      </c>
      <c r="B101" s="39" t="str">
        <f t="shared" si="8"/>
        <v>Estructura Metalica con cubierta Termopanel</v>
      </c>
      <c r="C101" s="40"/>
      <c r="D101" s="41" t="str">
        <f t="shared" si="9"/>
        <v>gl</v>
      </c>
      <c r="E101" s="68"/>
      <c r="F101" s="246">
        <f t="shared" si="10"/>
        <v>0</v>
      </c>
      <c r="G101" s="42">
        <f t="shared" si="11"/>
        <v>0</v>
      </c>
      <c r="H101" s="43">
        <f t="shared" si="12"/>
        <v>0</v>
      </c>
      <c r="I101" s="305" t="s">
        <v>1270</v>
      </c>
    </row>
    <row r="102" spans="1:9" ht="20.100000000000001" customHeight="1" x14ac:dyDescent="0.2">
      <c r="A102" s="283" t="s">
        <v>1202</v>
      </c>
      <c r="B102" s="39" t="str">
        <f t="shared" si="8"/>
        <v>Estructura Metalica pérgola</v>
      </c>
      <c r="C102" s="40"/>
      <c r="D102" s="41" t="str">
        <f t="shared" si="9"/>
        <v>ml</v>
      </c>
      <c r="E102" s="68"/>
      <c r="F102" s="246">
        <f t="shared" si="10"/>
        <v>0</v>
      </c>
      <c r="G102" s="42">
        <f t="shared" si="11"/>
        <v>0</v>
      </c>
      <c r="H102" s="43">
        <f t="shared" si="12"/>
        <v>0</v>
      </c>
      <c r="I102" s="305" t="s">
        <v>1547</v>
      </c>
    </row>
    <row r="103" spans="1:9" ht="20.100000000000001" customHeight="1" x14ac:dyDescent="0.2">
      <c r="A103" s="283">
        <v>19</v>
      </c>
      <c r="B103" s="280" t="str">
        <f t="shared" si="8"/>
        <v>INSTALACIONES ELECTRICA</v>
      </c>
      <c r="C103" s="40"/>
      <c r="D103" s="41" t="str">
        <f t="shared" si="9"/>
        <v>gl</v>
      </c>
      <c r="E103" s="68"/>
      <c r="F103" s="246" t="str">
        <f t="shared" si="10"/>
        <v/>
      </c>
      <c r="G103" s="42">
        <f t="shared" si="11"/>
        <v>0</v>
      </c>
      <c r="H103" s="43">
        <f t="shared" si="12"/>
        <v>0</v>
      </c>
      <c r="I103" s="305" t="s">
        <v>1271</v>
      </c>
    </row>
    <row r="104" spans="1:9" ht="20.100000000000001" customHeight="1" x14ac:dyDescent="0.2">
      <c r="A104" s="283" t="s">
        <v>1182</v>
      </c>
      <c r="B104" s="39" t="str">
        <f t="shared" si="8"/>
        <v>Instalación eléctrica - Fuerza mótriz y media tensión</v>
      </c>
      <c r="C104" s="40"/>
      <c r="D104" s="41" t="str">
        <f t="shared" si="9"/>
        <v>gl</v>
      </c>
      <c r="E104" s="68"/>
      <c r="F104" s="246">
        <f t="shared" si="10"/>
        <v>0</v>
      </c>
      <c r="G104" s="42">
        <f t="shared" si="11"/>
        <v>0</v>
      </c>
      <c r="H104" s="43">
        <f t="shared" si="12"/>
        <v>0</v>
      </c>
      <c r="I104" s="305" t="s">
        <v>1479</v>
      </c>
    </row>
    <row r="105" spans="1:9" ht="20.100000000000001" customHeight="1" x14ac:dyDescent="0.2">
      <c r="A105" s="283" t="s">
        <v>1806</v>
      </c>
      <c r="B105" s="39" t="str">
        <f t="shared" si="8"/>
        <v>Instalación eléctrica - Instalación y cableado</v>
      </c>
      <c r="C105" s="40"/>
      <c r="D105" s="41" t="str">
        <f t="shared" si="9"/>
        <v>gl</v>
      </c>
      <c r="E105" s="68"/>
      <c r="F105" s="246">
        <f t="shared" si="10"/>
        <v>0</v>
      </c>
      <c r="G105" s="42">
        <f t="shared" si="11"/>
        <v>0</v>
      </c>
      <c r="H105" s="43">
        <f t="shared" si="12"/>
        <v>0</v>
      </c>
      <c r="I105" s="305" t="s">
        <v>1272</v>
      </c>
    </row>
    <row r="106" spans="1:9" ht="20.100000000000001" customHeight="1" x14ac:dyDescent="0.2">
      <c r="A106" s="283" t="s">
        <v>1807</v>
      </c>
      <c r="B106" s="39" t="str">
        <f t="shared" si="8"/>
        <v>Instalación eléctrica - Corrientes débiles</v>
      </c>
      <c r="C106" s="40"/>
      <c r="D106" s="41" t="str">
        <f t="shared" si="9"/>
        <v>gl</v>
      </c>
      <c r="E106" s="68"/>
      <c r="F106" s="246">
        <f t="shared" si="10"/>
        <v>0</v>
      </c>
      <c r="G106" s="42">
        <f t="shared" si="11"/>
        <v>0</v>
      </c>
      <c r="H106" s="43">
        <f t="shared" si="12"/>
        <v>0</v>
      </c>
      <c r="I106" s="305" t="s">
        <v>1274</v>
      </c>
    </row>
    <row r="107" spans="1:9" ht="20.100000000000001" customHeight="1" x14ac:dyDescent="0.2">
      <c r="A107" s="283" t="s">
        <v>1808</v>
      </c>
      <c r="B107" s="39" t="str">
        <f t="shared" si="8"/>
        <v>Instalación eléctrica - Cañerias y/o bandejas</v>
      </c>
      <c r="C107" s="40"/>
      <c r="D107" s="41" t="str">
        <f t="shared" si="9"/>
        <v>gl</v>
      </c>
      <c r="E107" s="68"/>
      <c r="F107" s="246">
        <f t="shared" si="10"/>
        <v>0</v>
      </c>
      <c r="G107" s="42">
        <f t="shared" si="11"/>
        <v>0</v>
      </c>
      <c r="H107" s="43">
        <f t="shared" si="12"/>
        <v>0</v>
      </c>
      <c r="I107" s="305" t="s">
        <v>1481</v>
      </c>
    </row>
    <row r="108" spans="1:9" ht="20.100000000000001" customHeight="1" x14ac:dyDescent="0.2">
      <c r="A108" s="283" t="s">
        <v>1809</v>
      </c>
      <c r="B108" s="39" t="str">
        <f t="shared" si="8"/>
        <v>Instalación eléctrica - Artefactos iluminación</v>
      </c>
      <c r="C108" s="40"/>
      <c r="D108" s="41" t="str">
        <f t="shared" si="9"/>
        <v>gl</v>
      </c>
      <c r="E108" s="68"/>
      <c r="F108" s="246">
        <f t="shared" si="10"/>
        <v>0</v>
      </c>
      <c r="G108" s="42">
        <f t="shared" si="11"/>
        <v>0</v>
      </c>
      <c r="H108" s="43">
        <f t="shared" si="12"/>
        <v>0</v>
      </c>
      <c r="I108" s="305" t="s">
        <v>1273</v>
      </c>
    </row>
    <row r="109" spans="1:9" ht="20.100000000000001" customHeight="1" x14ac:dyDescent="0.2">
      <c r="A109" s="283">
        <v>20</v>
      </c>
      <c r="B109" s="280" t="str">
        <f t="shared" si="8"/>
        <v>INSTALACIONES SANITARIA</v>
      </c>
      <c r="C109" s="40"/>
      <c r="D109" s="41" t="str">
        <f t="shared" si="9"/>
        <v>gl</v>
      </c>
      <c r="E109" s="68"/>
      <c r="F109" s="246" t="str">
        <f t="shared" si="10"/>
        <v/>
      </c>
      <c r="G109" s="42">
        <f t="shared" si="11"/>
        <v>0</v>
      </c>
      <c r="H109" s="43">
        <f t="shared" si="12"/>
        <v>0</v>
      </c>
      <c r="I109" s="305" t="s">
        <v>1275</v>
      </c>
    </row>
    <row r="110" spans="1:9" ht="20.100000000000001" customHeight="1" x14ac:dyDescent="0.2">
      <c r="A110" s="283" t="s">
        <v>1724</v>
      </c>
      <c r="B110" s="39" t="str">
        <f t="shared" si="8"/>
        <v>Instalación sanitaria - Base de cloacas</v>
      </c>
      <c r="C110" s="40"/>
      <c r="D110" s="41" t="str">
        <f t="shared" si="9"/>
        <v>gl</v>
      </c>
      <c r="E110" s="68"/>
      <c r="F110" s="246">
        <f t="shared" si="10"/>
        <v>0</v>
      </c>
      <c r="G110" s="42">
        <f t="shared" si="11"/>
        <v>0</v>
      </c>
      <c r="H110" s="43">
        <f t="shared" si="12"/>
        <v>0</v>
      </c>
      <c r="I110" s="305" t="s">
        <v>1276</v>
      </c>
    </row>
    <row r="111" spans="1:9" ht="20.100000000000001" customHeight="1" x14ac:dyDescent="0.2">
      <c r="A111" s="283" t="s">
        <v>1774</v>
      </c>
      <c r="B111" s="39" t="str">
        <f t="shared" si="8"/>
        <v>Instalación sanitaria - Provisión de agua potable</v>
      </c>
      <c r="C111" s="40"/>
      <c r="D111" s="41" t="str">
        <f t="shared" si="9"/>
        <v>gl</v>
      </c>
      <c r="E111" s="68"/>
      <c r="F111" s="246">
        <f t="shared" si="10"/>
        <v>0</v>
      </c>
      <c r="G111" s="42">
        <f t="shared" si="11"/>
        <v>0</v>
      </c>
      <c r="H111" s="43">
        <f t="shared" si="12"/>
        <v>0</v>
      </c>
      <c r="I111" s="305" t="s">
        <v>1277</v>
      </c>
    </row>
    <row r="112" spans="1:9" ht="20.100000000000001" customHeight="1" x14ac:dyDescent="0.2">
      <c r="A112" s="283" t="s">
        <v>1810</v>
      </c>
      <c r="B112" s="39" t="str">
        <f t="shared" si="8"/>
        <v>Instalación sanitaria - Artefactos y accesorios</v>
      </c>
      <c r="C112" s="40"/>
      <c r="D112" s="41" t="str">
        <f t="shared" si="9"/>
        <v>gl</v>
      </c>
      <c r="E112" s="68"/>
      <c r="F112" s="246">
        <f t="shared" si="10"/>
        <v>0</v>
      </c>
      <c r="G112" s="42">
        <f t="shared" si="11"/>
        <v>0</v>
      </c>
      <c r="H112" s="43">
        <f t="shared" ref="H112:H131" si="13">IF($G$133=0,0,G112/$G$133)</f>
        <v>0</v>
      </c>
      <c r="I112" s="305" t="s">
        <v>1278</v>
      </c>
    </row>
    <row r="113" spans="1:9" ht="20.100000000000001" customHeight="1" x14ac:dyDescent="0.2">
      <c r="A113" s="283" t="s">
        <v>1811</v>
      </c>
      <c r="B113" s="39" t="str">
        <f>IF(I113="","",VLOOKUP(I113,Tabla_Items,2,FALSE))</f>
        <v>Instalación sanitaria - Grifería</v>
      </c>
      <c r="C113" s="40"/>
      <c r="D113" s="41" t="str">
        <f t="shared" si="9"/>
        <v>gl</v>
      </c>
      <c r="E113" s="68"/>
      <c r="F113" s="246">
        <f t="shared" si="10"/>
        <v>0</v>
      </c>
      <c r="G113" s="42">
        <f t="shared" si="11"/>
        <v>0</v>
      </c>
      <c r="H113" s="43">
        <f t="shared" si="13"/>
        <v>0</v>
      </c>
      <c r="I113" s="305" t="s">
        <v>1279</v>
      </c>
    </row>
    <row r="114" spans="1:9" ht="20.100000000000001" customHeight="1" x14ac:dyDescent="0.2">
      <c r="A114" s="283">
        <v>21</v>
      </c>
      <c r="B114" s="280" t="str">
        <f t="shared" si="8"/>
        <v>INSTALACION DE GAS</v>
      </c>
      <c r="C114" s="40"/>
      <c r="D114" s="41" t="str">
        <f t="shared" si="9"/>
        <v>gl</v>
      </c>
      <c r="E114" s="68"/>
      <c r="F114" s="246">
        <f t="shared" si="10"/>
        <v>0</v>
      </c>
      <c r="G114" s="42">
        <f t="shared" si="11"/>
        <v>0</v>
      </c>
      <c r="H114" s="43">
        <f t="shared" si="13"/>
        <v>0</v>
      </c>
      <c r="I114" s="305" t="s">
        <v>1483</v>
      </c>
    </row>
    <row r="115" spans="1:9" ht="20.100000000000001" customHeight="1" x14ac:dyDescent="0.2">
      <c r="A115" s="283">
        <v>22</v>
      </c>
      <c r="B115" s="280" t="str">
        <f t="shared" si="8"/>
        <v>INSTALACION TERMOMECANICA</v>
      </c>
      <c r="C115" s="40"/>
      <c r="D115" s="41" t="str">
        <f t="shared" si="9"/>
        <v>gl</v>
      </c>
      <c r="E115" s="68"/>
      <c r="F115" s="246">
        <f t="shared" si="10"/>
        <v>0</v>
      </c>
      <c r="G115" s="42">
        <f t="shared" si="11"/>
        <v>0</v>
      </c>
      <c r="H115" s="43">
        <f t="shared" si="13"/>
        <v>0</v>
      </c>
      <c r="I115" s="305" t="s">
        <v>1280</v>
      </c>
    </row>
    <row r="116" spans="1:9" ht="20.100000000000001" customHeight="1" x14ac:dyDescent="0.2">
      <c r="A116" s="283">
        <v>23</v>
      </c>
      <c r="B116" s="280" t="str">
        <f t="shared" si="8"/>
        <v>INSTALACION SERVICIO CONTRA INCENDIOS</v>
      </c>
      <c r="C116" s="40"/>
      <c r="D116" s="41" t="str">
        <f t="shared" si="9"/>
        <v>gl</v>
      </c>
      <c r="E116" s="68"/>
      <c r="F116" s="246">
        <f t="shared" si="10"/>
        <v>0</v>
      </c>
      <c r="G116" s="42">
        <f t="shared" si="11"/>
        <v>0</v>
      </c>
      <c r="H116" s="43">
        <f t="shared" si="13"/>
        <v>0</v>
      </c>
      <c r="I116" s="305" t="s">
        <v>1281</v>
      </c>
    </row>
    <row r="117" spans="1:9" ht="20.100000000000001" customHeight="1" x14ac:dyDescent="0.2">
      <c r="A117" s="283">
        <v>24</v>
      </c>
      <c r="B117" s="280" t="str">
        <f t="shared" si="8"/>
        <v>OBRAS EXTERIORES</v>
      </c>
      <c r="C117" s="40"/>
      <c r="D117" s="41">
        <f t="shared" si="9"/>
        <v>0</v>
      </c>
      <c r="E117" s="68"/>
      <c r="F117" s="246" t="str">
        <f t="shared" si="10"/>
        <v/>
      </c>
      <c r="G117" s="42">
        <f t="shared" si="11"/>
        <v>0</v>
      </c>
      <c r="H117" s="43">
        <f t="shared" si="13"/>
        <v>0</v>
      </c>
      <c r="I117" s="305" t="s">
        <v>1496</v>
      </c>
    </row>
    <row r="118" spans="1:9" ht="20.100000000000001" customHeight="1" x14ac:dyDescent="0.2">
      <c r="A118" s="283" t="s">
        <v>1725</v>
      </c>
      <c r="B118" s="39" t="str">
        <f t="shared" si="8"/>
        <v>Parquización</v>
      </c>
      <c r="C118" s="40"/>
      <c r="D118" s="41" t="str">
        <f t="shared" si="9"/>
        <v>m2</v>
      </c>
      <c r="E118" s="68"/>
      <c r="F118" s="246">
        <f t="shared" si="10"/>
        <v>0</v>
      </c>
      <c r="G118" s="42">
        <f t="shared" si="11"/>
        <v>0</v>
      </c>
      <c r="H118" s="43">
        <f t="shared" si="13"/>
        <v>0</v>
      </c>
      <c r="I118" s="305" t="s">
        <v>1497</v>
      </c>
    </row>
    <row r="119" spans="1:9" ht="20.100000000000001" customHeight="1" x14ac:dyDescent="0.2">
      <c r="A119" s="283" t="s">
        <v>1812</v>
      </c>
      <c r="B119" s="39" t="str">
        <f t="shared" si="8"/>
        <v>Puentes de acceso</v>
      </c>
      <c r="C119" s="40"/>
      <c r="D119" s="41" t="str">
        <f t="shared" si="9"/>
        <v>m3</v>
      </c>
      <c r="E119" s="68"/>
      <c r="F119" s="246">
        <f t="shared" si="10"/>
        <v>0</v>
      </c>
      <c r="G119" s="42">
        <f t="shared" si="11"/>
        <v>0</v>
      </c>
      <c r="H119" s="43">
        <f t="shared" si="13"/>
        <v>0</v>
      </c>
      <c r="I119" s="305" t="s">
        <v>1565</v>
      </c>
    </row>
    <row r="120" spans="1:9" ht="20.100000000000001" customHeight="1" x14ac:dyDescent="0.2">
      <c r="A120" s="283" t="s">
        <v>1814</v>
      </c>
      <c r="B120" s="39" t="str">
        <f t="shared" si="8"/>
        <v>Vereda municipal</v>
      </c>
      <c r="C120" s="40"/>
      <c r="D120" s="41" t="str">
        <f t="shared" si="9"/>
        <v>m2</v>
      </c>
      <c r="E120" s="68"/>
      <c r="F120" s="246">
        <f t="shared" si="10"/>
        <v>0</v>
      </c>
      <c r="G120" s="42">
        <f t="shared" si="11"/>
        <v>0</v>
      </c>
      <c r="H120" s="43">
        <f t="shared" si="13"/>
        <v>0</v>
      </c>
      <c r="I120" s="305" t="s">
        <v>1502</v>
      </c>
    </row>
    <row r="121" spans="1:9" ht="20.100000000000001" customHeight="1" x14ac:dyDescent="0.2">
      <c r="A121" s="283" t="s">
        <v>1873</v>
      </c>
      <c r="B121" s="39" t="str">
        <f t="shared" si="8"/>
        <v>Estacionamiento - Carpeta asfáltica</v>
      </c>
      <c r="C121" s="40"/>
      <c r="D121" s="41" t="str">
        <f t="shared" si="9"/>
        <v>gl</v>
      </c>
      <c r="E121" s="68"/>
      <c r="F121" s="246">
        <f t="shared" ref="F121" si="14">IFERROR(VLOOKUP(A121,Tabla_Analisis_Precios,7,FALSE),"")</f>
        <v>0</v>
      </c>
      <c r="G121" s="42">
        <f t="shared" ref="G121" si="15">IF(E121=0,0,ROUND(E121*F121,2))</f>
        <v>0</v>
      </c>
      <c r="H121" s="43">
        <f t="shared" ref="H121" si="16">IF($G$133=0,0,G121/$G$133)</f>
        <v>0</v>
      </c>
      <c r="I121" s="305" t="s">
        <v>1871</v>
      </c>
    </row>
    <row r="122" spans="1:9" ht="20.100000000000001" customHeight="1" x14ac:dyDescent="0.2">
      <c r="A122" s="283">
        <v>25</v>
      </c>
      <c r="B122" s="280" t="str">
        <f t="shared" si="8"/>
        <v>SEÑALETICA</v>
      </c>
      <c r="C122" s="40"/>
      <c r="D122" s="41">
        <f t="shared" si="9"/>
        <v>0</v>
      </c>
      <c r="E122" s="68"/>
      <c r="F122" s="246" t="str">
        <f t="shared" si="10"/>
        <v/>
      </c>
      <c r="G122" s="42">
        <f t="shared" si="11"/>
        <v>0</v>
      </c>
      <c r="H122" s="43">
        <f t="shared" si="13"/>
        <v>0</v>
      </c>
      <c r="I122" s="305" t="s">
        <v>1282</v>
      </c>
    </row>
    <row r="123" spans="1:9" ht="20.100000000000001" customHeight="1" x14ac:dyDescent="0.2">
      <c r="A123" s="283" t="s">
        <v>1771</v>
      </c>
      <c r="B123" s="39" t="str">
        <f t="shared" si="8"/>
        <v xml:space="preserve">Señaletica Interna </v>
      </c>
      <c r="C123" s="40"/>
      <c r="D123" s="41" t="str">
        <f t="shared" si="9"/>
        <v>gl</v>
      </c>
      <c r="E123" s="68"/>
      <c r="F123" s="246">
        <f t="shared" si="10"/>
        <v>0</v>
      </c>
      <c r="G123" s="42">
        <f t="shared" si="11"/>
        <v>0</v>
      </c>
      <c r="H123" s="43">
        <f t="shared" si="13"/>
        <v>0</v>
      </c>
      <c r="I123" s="305" t="s">
        <v>1283</v>
      </c>
    </row>
    <row r="124" spans="1:9" ht="20.100000000000001" customHeight="1" x14ac:dyDescent="0.2">
      <c r="A124" s="283" t="s">
        <v>1813</v>
      </c>
      <c r="B124" s="39" t="str">
        <f t="shared" si="8"/>
        <v>Cartel institucional</v>
      </c>
      <c r="C124" s="40"/>
      <c r="D124" s="41" t="str">
        <f t="shared" si="9"/>
        <v>gl</v>
      </c>
      <c r="E124" s="68"/>
      <c r="F124" s="246">
        <f t="shared" si="10"/>
        <v>0</v>
      </c>
      <c r="G124" s="42">
        <f t="shared" si="11"/>
        <v>0</v>
      </c>
      <c r="H124" s="43">
        <f t="shared" si="13"/>
        <v>0</v>
      </c>
      <c r="I124" s="305" t="s">
        <v>1512</v>
      </c>
    </row>
    <row r="125" spans="1:9" ht="20.100000000000001" customHeight="1" x14ac:dyDescent="0.2">
      <c r="A125" s="283">
        <v>26</v>
      </c>
      <c r="B125" s="280" t="str">
        <f t="shared" si="8"/>
        <v>CIERRE PERIMETRAL</v>
      </c>
      <c r="C125" s="40"/>
      <c r="D125" s="41">
        <f t="shared" si="9"/>
        <v>0</v>
      </c>
      <c r="E125" s="68"/>
      <c r="F125" s="246" t="str">
        <f t="shared" si="10"/>
        <v/>
      </c>
      <c r="G125" s="42">
        <f t="shared" si="11"/>
        <v>0</v>
      </c>
      <c r="H125" s="43">
        <f t="shared" si="13"/>
        <v>0</v>
      </c>
      <c r="I125" s="305" t="s">
        <v>1285</v>
      </c>
    </row>
    <row r="126" spans="1:9" ht="20.100000000000001" customHeight="1" x14ac:dyDescent="0.2">
      <c r="A126" s="283" t="s">
        <v>1769</v>
      </c>
      <c r="B126" s="39" t="str">
        <f t="shared" si="8"/>
        <v xml:space="preserve">Cierre frente con rejas </v>
      </c>
      <c r="C126" s="40"/>
      <c r="D126" s="41" t="str">
        <f t="shared" si="9"/>
        <v>gl</v>
      </c>
      <c r="E126" s="68"/>
      <c r="F126" s="246">
        <f t="shared" si="10"/>
        <v>0</v>
      </c>
      <c r="G126" s="42">
        <f t="shared" si="11"/>
        <v>0</v>
      </c>
      <c r="H126" s="43">
        <f t="shared" si="13"/>
        <v>0</v>
      </c>
      <c r="I126" s="305" t="s">
        <v>1645</v>
      </c>
    </row>
    <row r="127" spans="1:9" ht="20.100000000000001" customHeight="1" x14ac:dyDescent="0.2">
      <c r="A127" s="283" t="s">
        <v>1770</v>
      </c>
      <c r="B127" s="39" t="str">
        <f t="shared" si="8"/>
        <v>Cierre Laterales y Fondo</v>
      </c>
      <c r="C127" s="40"/>
      <c r="D127" s="41" t="str">
        <f t="shared" si="9"/>
        <v>gl</v>
      </c>
      <c r="E127" s="68"/>
      <c r="F127" s="246">
        <f t="shared" si="10"/>
        <v>0</v>
      </c>
      <c r="G127" s="42">
        <f t="shared" si="11"/>
        <v>0</v>
      </c>
      <c r="H127" s="43">
        <f t="shared" si="13"/>
        <v>0</v>
      </c>
      <c r="I127" s="305" t="s">
        <v>1646</v>
      </c>
    </row>
    <row r="128" spans="1:9" ht="20.100000000000001" customHeight="1" x14ac:dyDescent="0.2">
      <c r="A128" s="283">
        <v>27</v>
      </c>
      <c r="B128" s="280" t="str">
        <f t="shared" si="8"/>
        <v>EQUIPAMIENTO</v>
      </c>
      <c r="C128" s="40"/>
      <c r="D128" s="41">
        <f t="shared" si="9"/>
        <v>0</v>
      </c>
      <c r="E128" s="68"/>
      <c r="F128" s="246" t="str">
        <f t="shared" si="10"/>
        <v/>
      </c>
      <c r="G128" s="42">
        <f t="shared" si="11"/>
        <v>0</v>
      </c>
      <c r="H128" s="43">
        <f t="shared" si="13"/>
        <v>0</v>
      </c>
      <c r="I128" s="305" t="s">
        <v>1515</v>
      </c>
    </row>
    <row r="129" spans="1:9" ht="20.100000000000001" customHeight="1" x14ac:dyDescent="0.2">
      <c r="A129" s="283" t="s">
        <v>1815</v>
      </c>
      <c r="B129" s="39" t="str">
        <f t="shared" si="8"/>
        <v>Gradas</v>
      </c>
      <c r="C129" s="40"/>
      <c r="D129" s="41" t="str">
        <f t="shared" si="9"/>
        <v>gl</v>
      </c>
      <c r="E129" s="68"/>
      <c r="F129" s="246">
        <f t="shared" si="10"/>
        <v>0</v>
      </c>
      <c r="G129" s="42">
        <f t="shared" si="11"/>
        <v>0</v>
      </c>
      <c r="H129" s="43">
        <f t="shared" si="13"/>
        <v>0</v>
      </c>
      <c r="I129" s="305" t="s">
        <v>1849</v>
      </c>
    </row>
    <row r="130" spans="1:9" ht="20.100000000000001" customHeight="1" x14ac:dyDescent="0.2">
      <c r="A130" s="283" t="s">
        <v>1816</v>
      </c>
      <c r="B130" s="39" t="str">
        <f t="shared" si="8"/>
        <v>Equipamientos deportivo</v>
      </c>
      <c r="C130" s="40"/>
      <c r="D130" s="41" t="str">
        <f t="shared" si="9"/>
        <v>gl</v>
      </c>
      <c r="E130" s="68"/>
      <c r="F130" s="246">
        <f t="shared" si="10"/>
        <v>0</v>
      </c>
      <c r="G130" s="42">
        <f t="shared" si="11"/>
        <v>0</v>
      </c>
      <c r="H130" s="43">
        <f t="shared" si="13"/>
        <v>0</v>
      </c>
      <c r="I130" s="305" t="s">
        <v>1851</v>
      </c>
    </row>
    <row r="131" spans="1:9" ht="20.100000000000001" customHeight="1" x14ac:dyDescent="0.2">
      <c r="A131" s="283">
        <v>28</v>
      </c>
      <c r="B131" s="280" t="str">
        <f t="shared" si="8"/>
        <v xml:space="preserve">LIMPIEZA FINAL DE OBRA </v>
      </c>
      <c r="C131" s="40"/>
      <c r="D131" s="41" t="str">
        <f t="shared" si="9"/>
        <v>gl</v>
      </c>
      <c r="E131" s="68"/>
      <c r="F131" s="246">
        <f t="shared" si="10"/>
        <v>0</v>
      </c>
      <c r="G131" s="42">
        <f t="shared" si="11"/>
        <v>0</v>
      </c>
      <c r="H131" s="43">
        <f t="shared" si="13"/>
        <v>0</v>
      </c>
      <c r="I131" s="33" t="s">
        <v>1287</v>
      </c>
    </row>
    <row r="132" spans="1:9" ht="20.100000000000001" customHeight="1" x14ac:dyDescent="0.2">
      <c r="A132" s="284"/>
      <c r="B132" s="71"/>
      <c r="C132" s="72"/>
      <c r="D132" s="73"/>
      <c r="E132" s="250"/>
      <c r="F132" s="251"/>
      <c r="G132" s="74"/>
      <c r="H132" s="75"/>
      <c r="I132" s="32"/>
    </row>
    <row r="133" spans="1:9" ht="20.100000000000001" customHeight="1" x14ac:dyDescent="0.2">
      <c r="A133" s="285" t="s">
        <v>4</v>
      </c>
      <c r="B133" s="326" t="s">
        <v>25</v>
      </c>
      <c r="C133" s="326"/>
      <c r="D133" s="326"/>
      <c r="E133" s="326"/>
      <c r="F133" s="327"/>
      <c r="G133" s="44">
        <f>SUM(G18:G132)</f>
        <v>0</v>
      </c>
      <c r="H133" s="45">
        <f>SUM(H18:H132)</f>
        <v>0</v>
      </c>
      <c r="I133" s="33"/>
    </row>
    <row r="134" spans="1:9" ht="20.100000000000001" customHeight="1" thickBot="1" x14ac:dyDescent="0.25">
      <c r="G134" s="46"/>
    </row>
    <row r="135" spans="1:9" ht="20.100000000000001" customHeight="1" thickTop="1" x14ac:dyDescent="0.2">
      <c r="A135" s="254">
        <v>1</v>
      </c>
      <c r="B135" s="256" t="s">
        <v>16</v>
      </c>
      <c r="C135" s="47"/>
      <c r="D135" s="48"/>
      <c r="E135" s="49"/>
      <c r="F135" s="50"/>
      <c r="G135" s="51">
        <f>G133</f>
        <v>0</v>
      </c>
      <c r="H135" s="22"/>
    </row>
    <row r="136" spans="1:9" ht="20.100000000000001" customHeight="1" x14ac:dyDescent="0.2">
      <c r="A136" s="253">
        <v>2</v>
      </c>
      <c r="B136" s="52" t="str">
        <f>CONCATENATE("GASTOS GENERALES  ",TEXT(E136*100,"00,00")," % de ( 1 )")</f>
        <v>GASTOS GENERALES  00,00 % de ( 1 )</v>
      </c>
      <c r="C136" s="52"/>
      <c r="D136" s="23"/>
      <c r="E136" s="247">
        <f>IF(Costo_Costo=0,0,Monto_Gastos_Generales/Costo_Costo)</f>
        <v>0</v>
      </c>
      <c r="F136" s="53"/>
      <c r="G136" s="54">
        <f>IF(E136=0,,ROUND(E136*G135,2))</f>
        <v>0</v>
      </c>
      <c r="H136" s="23"/>
    </row>
    <row r="137" spans="1:9" ht="20.100000000000001" customHeight="1" x14ac:dyDescent="0.2">
      <c r="A137" s="253">
        <v>3</v>
      </c>
      <c r="B137" s="52" t="str">
        <f>CONCATENATE("BENEFICIOS  ",E137*100," % de ( 1 + 2 )")</f>
        <v>BENEFICIOS  0 % de ( 1 + 2 )</v>
      </c>
      <c r="C137" s="52"/>
      <c r="D137" s="23"/>
      <c r="E137" s="69"/>
      <c r="F137" s="53"/>
      <c r="G137" s="54">
        <f>IF(E137=0,,ROUND(E137*(G135+G136),2))</f>
        <v>0</v>
      </c>
      <c r="H137" s="23"/>
    </row>
    <row r="138" spans="1:9" ht="20.100000000000001" customHeight="1" x14ac:dyDescent="0.2">
      <c r="A138" s="253">
        <v>4</v>
      </c>
      <c r="B138" s="257" t="s">
        <v>15</v>
      </c>
      <c r="C138" s="55"/>
      <c r="D138" s="23"/>
      <c r="E138" s="20"/>
      <c r="F138" s="53"/>
      <c r="G138" s="54">
        <f>G135+G136+G137</f>
        <v>0</v>
      </c>
      <c r="H138" s="23"/>
    </row>
    <row r="139" spans="1:9" ht="20.100000000000001" customHeight="1" x14ac:dyDescent="0.2">
      <c r="A139" s="253">
        <v>5</v>
      </c>
      <c r="B139" s="52" t="str">
        <f>CONCATENATE("INGRESOS BRUTOS Y LOTE HOGAR  ",E139*100," % de ( 4 )")</f>
        <v>INGRESOS BRUTOS Y LOTE HOGAR  2,4 % de ( 4 )</v>
      </c>
      <c r="C139" s="52"/>
      <c r="D139" s="23"/>
      <c r="E139" s="69">
        <v>2.4E-2</v>
      </c>
      <c r="F139" s="53"/>
      <c r="G139" s="54">
        <f>IF(E139=0,,ROUND(E139*G138,2))</f>
        <v>0</v>
      </c>
      <c r="H139" s="23"/>
    </row>
    <row r="140" spans="1:9" ht="20.100000000000001" customHeight="1" thickBot="1" x14ac:dyDescent="0.25">
      <c r="A140" s="255">
        <v>6</v>
      </c>
      <c r="B140" s="56" t="str">
        <f>CONCATENATE("IMPUESTO AL VALOR AGREGADO ",E140*100," % de ( 4 )")</f>
        <v>IMPUESTO AL VALOR AGREGADO 21 % de ( 4 )</v>
      </c>
      <c r="C140" s="56"/>
      <c r="D140" s="57"/>
      <c r="E140" s="70">
        <v>0.21</v>
      </c>
      <c r="F140" s="58"/>
      <c r="G140" s="59">
        <f>IF(E140=0,,ROUND(E140*G138,2))</f>
        <v>0</v>
      </c>
      <c r="H140" s="23"/>
    </row>
    <row r="141" spans="1:9" ht="20.100000000000001" customHeight="1" thickTop="1" x14ac:dyDescent="0.2">
      <c r="A141" s="60"/>
      <c r="B141" s="52"/>
      <c r="C141" s="52"/>
      <c r="D141" s="23"/>
      <c r="E141" s="61"/>
      <c r="F141" s="53"/>
      <c r="G141" s="62"/>
      <c r="H141" s="23"/>
    </row>
    <row r="142" spans="1:9" ht="20.100000000000001" customHeight="1" x14ac:dyDescent="0.2">
      <c r="A142" s="63"/>
      <c r="B142" s="63" t="s">
        <v>17</v>
      </c>
      <c r="C142" s="63"/>
      <c r="D142" s="23"/>
      <c r="E142" s="20"/>
      <c r="F142" s="53"/>
      <c r="G142" s="62">
        <f>G138+G139+G140</f>
        <v>0</v>
      </c>
      <c r="H142" s="23"/>
    </row>
    <row r="143" spans="1:9" ht="20.100000000000001" customHeight="1" x14ac:dyDescent="0.2">
      <c r="A143" s="64"/>
      <c r="B143" s="53"/>
      <c r="C143" s="53"/>
      <c r="D143" s="22"/>
      <c r="E143" s="65"/>
      <c r="F143" s="53"/>
      <c r="G143" s="53"/>
      <c r="H143" s="24"/>
    </row>
    <row r="144" spans="1:9" ht="20.100000000000001" customHeight="1" x14ac:dyDescent="0.2">
      <c r="H144" s="25"/>
    </row>
    <row r="145" spans="1:8" ht="60" customHeight="1" x14ac:dyDescent="0.2">
      <c r="B145" s="322" t="str">
        <f>n!A3</f>
        <v>El presente presupuesto asciende a la suma de Pesos: CERO CON 00/100.-</v>
      </c>
      <c r="C145" s="322"/>
      <c r="D145" s="322"/>
      <c r="E145" s="322"/>
      <c r="F145" s="322"/>
      <c r="G145" s="322"/>
      <c r="H145" s="26"/>
    </row>
    <row r="146" spans="1:8" ht="20.100000000000001" customHeight="1" x14ac:dyDescent="0.2">
      <c r="A146" s="26"/>
      <c r="B146" s="26"/>
      <c r="C146" s="26"/>
      <c r="D146" s="26"/>
      <c r="E146" s="26"/>
      <c r="F146" s="26"/>
      <c r="G146" s="26"/>
      <c r="H146" s="26"/>
    </row>
    <row r="147" spans="1:8" x14ac:dyDescent="0.2">
      <c r="B147" s="16" t="s">
        <v>143</v>
      </c>
      <c r="E147" s="17">
        <f>IF(G135=0,0,G142/G135)</f>
        <v>0</v>
      </c>
    </row>
  </sheetData>
  <sheetProtection formatCells="0" selectLockedCells="1"/>
  <mergeCells count="12">
    <mergeCell ref="C2:H2"/>
    <mergeCell ref="C3:H3"/>
    <mergeCell ref="I15:I16"/>
    <mergeCell ref="B133:F133"/>
    <mergeCell ref="A13:H13"/>
    <mergeCell ref="B145:G145"/>
    <mergeCell ref="F15:G15"/>
    <mergeCell ref="H15:H16"/>
    <mergeCell ref="A15:A16"/>
    <mergeCell ref="D15:D16"/>
    <mergeCell ref="E15:E16"/>
    <mergeCell ref="B15:C16"/>
  </mergeCells>
  <conditionalFormatting sqref="A143:E143 A136:D142 H144">
    <cfRule type="expression" dxfId="147" priority="162" stopIfTrue="1">
      <formula>#REF!=1</formula>
    </cfRule>
  </conditionalFormatting>
  <conditionalFormatting sqref="A18:A27 A42:A82 A87:A133">
    <cfRule type="expression" dxfId="146" priority="163" stopIfTrue="1">
      <formula>#REF!&gt;0</formula>
    </cfRule>
    <cfRule type="expression" dxfId="145" priority="164" stopIfTrue="1">
      <formula>#REF!&gt;0</formula>
    </cfRule>
    <cfRule type="expression" dxfId="144" priority="165" stopIfTrue="1">
      <formula>#REF!&gt;0</formula>
    </cfRule>
  </conditionalFormatting>
  <conditionalFormatting sqref="B18:C18 C64 C66 C84 B132:C132 C55:C58 C68:C69 C80:C82 C31:C53 C71:C75 C60:C62 C19:C21 C23:C27 C87:C131 B19:B131">
    <cfRule type="expression" dxfId="143" priority="166" stopIfTrue="1">
      <formula>#REF!&gt;0</formula>
    </cfRule>
    <cfRule type="expression" dxfId="142" priority="167" stopIfTrue="1">
      <formula>#REF!&gt;0</formula>
    </cfRule>
    <cfRule type="expression" dxfId="141" priority="168" stopIfTrue="1">
      <formula>#REF!&gt;0</formula>
    </cfRule>
  </conditionalFormatting>
  <conditionalFormatting sqref="A135:D135 D143 B136:C137 B139:C142 A137 A139">
    <cfRule type="expression" dxfId="140" priority="169" stopIfTrue="1">
      <formula>#REF!=1</formula>
    </cfRule>
  </conditionalFormatting>
  <conditionalFormatting sqref="E143:H143 D135:D143 F135:H142 B135:C137 B139:C143 A135:A142">
    <cfRule type="expression" dxfId="139" priority="170" stopIfTrue="1">
      <formula>#REF!=1</formula>
    </cfRule>
  </conditionalFormatting>
  <conditionalFormatting sqref="H136">
    <cfRule type="expression" dxfId="138" priority="160" stopIfTrue="1">
      <formula>#REF!=1</formula>
    </cfRule>
  </conditionalFormatting>
  <conditionalFormatting sqref="H138">
    <cfRule type="expression" dxfId="137" priority="159" stopIfTrue="1">
      <formula>#REF!=1</formula>
    </cfRule>
  </conditionalFormatting>
  <conditionalFormatting sqref="H140:H141">
    <cfRule type="expression" dxfId="136" priority="158" stopIfTrue="1">
      <formula>#REF!=1</formula>
    </cfRule>
  </conditionalFormatting>
  <conditionalFormatting sqref="H142">
    <cfRule type="expression" dxfId="135" priority="157" stopIfTrue="1">
      <formula>#REF!=1</formula>
    </cfRule>
  </conditionalFormatting>
  <conditionalFormatting sqref="H139">
    <cfRule type="expression" dxfId="134" priority="156" stopIfTrue="1">
      <formula>#REF!=1</formula>
    </cfRule>
  </conditionalFormatting>
  <conditionalFormatting sqref="H137">
    <cfRule type="expression" dxfId="133" priority="155" stopIfTrue="1">
      <formula>#REF!=1</formula>
    </cfRule>
  </conditionalFormatting>
  <conditionalFormatting sqref="A135 A137 A139">
    <cfRule type="expression" dxfId="132" priority="154" stopIfTrue="1">
      <formula>#REF!=1</formula>
    </cfRule>
  </conditionalFormatting>
  <conditionalFormatting sqref="B135:C135">
    <cfRule type="expression" dxfId="131" priority="153" stopIfTrue="1">
      <formula>#REF!=1</formula>
    </cfRule>
  </conditionalFormatting>
  <conditionalFormatting sqref="B138:C138">
    <cfRule type="expression" dxfId="130" priority="152" stopIfTrue="1">
      <formula>#REF!=1</formula>
    </cfRule>
  </conditionalFormatting>
  <conditionalFormatting sqref="B140:C141">
    <cfRule type="expression" dxfId="129" priority="151" stopIfTrue="1">
      <formula>#REF!=1</formula>
    </cfRule>
  </conditionalFormatting>
  <conditionalFormatting sqref="A136 A138 A140:A141">
    <cfRule type="expression" dxfId="128" priority="150" stopIfTrue="1">
      <formula>#REF!=1</formula>
    </cfRule>
  </conditionalFormatting>
  <conditionalFormatting sqref="A136 A138 A140:A141">
    <cfRule type="expression" dxfId="127" priority="149" stopIfTrue="1">
      <formula>#REF!=1</formula>
    </cfRule>
  </conditionalFormatting>
  <conditionalFormatting sqref="C22">
    <cfRule type="expression" dxfId="126" priority="146" stopIfTrue="1">
      <formula>#REF!&gt;0</formula>
    </cfRule>
    <cfRule type="expression" dxfId="125" priority="147" stopIfTrue="1">
      <formula>#REF!&gt;0</formula>
    </cfRule>
    <cfRule type="expression" dxfId="124" priority="148" stopIfTrue="1">
      <formula>#REF!&gt;0</formula>
    </cfRule>
  </conditionalFormatting>
  <conditionalFormatting sqref="A28:A41">
    <cfRule type="expression" dxfId="123" priority="137" stopIfTrue="1">
      <formula>#REF!&gt;0</formula>
    </cfRule>
    <cfRule type="expression" dxfId="122" priority="138" stopIfTrue="1">
      <formula>#REF!&gt;0</formula>
    </cfRule>
    <cfRule type="expression" dxfId="121" priority="139" stopIfTrue="1">
      <formula>#REF!&gt;0</formula>
    </cfRule>
  </conditionalFormatting>
  <conditionalFormatting sqref="C28:C29">
    <cfRule type="expression" dxfId="120" priority="140" stopIfTrue="1">
      <formula>#REF!&gt;0</formula>
    </cfRule>
    <cfRule type="expression" dxfId="119" priority="141" stopIfTrue="1">
      <formula>#REF!&gt;0</formula>
    </cfRule>
    <cfRule type="expression" dxfId="118" priority="142" stopIfTrue="1">
      <formula>#REF!&gt;0</formula>
    </cfRule>
  </conditionalFormatting>
  <conditionalFormatting sqref="C30">
    <cfRule type="expression" dxfId="117" priority="122" stopIfTrue="1">
      <formula>#REF!&gt;0</formula>
    </cfRule>
    <cfRule type="expression" dxfId="116" priority="123" stopIfTrue="1">
      <formula>#REF!&gt;0</formula>
    </cfRule>
    <cfRule type="expression" dxfId="115" priority="124" stopIfTrue="1">
      <formula>#REF!&gt;0</formula>
    </cfRule>
  </conditionalFormatting>
  <conditionalFormatting sqref="C54">
    <cfRule type="expression" dxfId="114" priority="98" stopIfTrue="1">
      <formula>#REF!&gt;0</formula>
    </cfRule>
    <cfRule type="expression" dxfId="113" priority="99" stopIfTrue="1">
      <formula>#REF!&gt;0</formula>
    </cfRule>
    <cfRule type="expression" dxfId="112" priority="100" stopIfTrue="1">
      <formula>#REF!&gt;0</formula>
    </cfRule>
  </conditionalFormatting>
  <conditionalFormatting sqref="C59">
    <cfRule type="expression" dxfId="111" priority="92" stopIfTrue="1">
      <formula>#REF!&gt;0</formula>
    </cfRule>
    <cfRule type="expression" dxfId="110" priority="93" stopIfTrue="1">
      <formula>#REF!&gt;0</formula>
    </cfRule>
    <cfRule type="expression" dxfId="109" priority="94" stopIfTrue="1">
      <formula>#REF!&gt;0</formula>
    </cfRule>
  </conditionalFormatting>
  <conditionalFormatting sqref="C63">
    <cfRule type="expression" dxfId="108" priority="86" stopIfTrue="1">
      <formula>#REF!&gt;0</formula>
    </cfRule>
    <cfRule type="expression" dxfId="107" priority="87" stopIfTrue="1">
      <formula>#REF!&gt;0</formula>
    </cfRule>
    <cfRule type="expression" dxfId="106" priority="88" stopIfTrue="1">
      <formula>#REF!&gt;0</formula>
    </cfRule>
  </conditionalFormatting>
  <conditionalFormatting sqref="C65">
    <cfRule type="expression" dxfId="105" priority="80" stopIfTrue="1">
      <formula>#REF!&gt;0</formula>
    </cfRule>
    <cfRule type="expression" dxfId="104" priority="81" stopIfTrue="1">
      <formula>#REF!&gt;0</formula>
    </cfRule>
    <cfRule type="expression" dxfId="103" priority="82" stopIfTrue="1">
      <formula>#REF!&gt;0</formula>
    </cfRule>
  </conditionalFormatting>
  <conditionalFormatting sqref="C67">
    <cfRule type="expression" dxfId="102" priority="74" stopIfTrue="1">
      <formula>#REF!&gt;0</formula>
    </cfRule>
    <cfRule type="expression" dxfId="101" priority="75" stopIfTrue="1">
      <formula>#REF!&gt;0</formula>
    </cfRule>
    <cfRule type="expression" dxfId="100" priority="76" stopIfTrue="1">
      <formula>#REF!&gt;0</formula>
    </cfRule>
  </conditionalFormatting>
  <conditionalFormatting sqref="C70">
    <cfRule type="expression" dxfId="99" priority="68" stopIfTrue="1">
      <formula>#REF!&gt;0</formula>
    </cfRule>
    <cfRule type="expression" dxfId="98" priority="69" stopIfTrue="1">
      <formula>#REF!&gt;0</formula>
    </cfRule>
    <cfRule type="expression" dxfId="97" priority="70" stopIfTrue="1">
      <formula>#REF!&gt;0</formula>
    </cfRule>
  </conditionalFormatting>
  <conditionalFormatting sqref="C76:C78">
    <cfRule type="expression" dxfId="96" priority="62" stopIfTrue="1">
      <formula>#REF!&gt;0</formula>
    </cfRule>
    <cfRule type="expression" dxfId="95" priority="63" stopIfTrue="1">
      <formula>#REF!&gt;0</formula>
    </cfRule>
    <cfRule type="expression" dxfId="94" priority="64" stopIfTrue="1">
      <formula>#REF!&gt;0</formula>
    </cfRule>
  </conditionalFormatting>
  <conditionalFormatting sqref="A83:A84">
    <cfRule type="expression" dxfId="93" priority="53" stopIfTrue="1">
      <formula>#REF!&gt;0</formula>
    </cfRule>
    <cfRule type="expression" dxfId="92" priority="54" stopIfTrue="1">
      <formula>#REF!&gt;0</formula>
    </cfRule>
    <cfRule type="expression" dxfId="91" priority="55" stopIfTrue="1">
      <formula>#REF!&gt;0</formula>
    </cfRule>
  </conditionalFormatting>
  <conditionalFormatting sqref="C79">
    <cfRule type="expression" dxfId="90" priority="56" stopIfTrue="1">
      <formula>#REF!&gt;0</formula>
    </cfRule>
    <cfRule type="expression" dxfId="89" priority="57" stopIfTrue="1">
      <formula>#REF!&gt;0</formula>
    </cfRule>
    <cfRule type="expression" dxfId="88" priority="58" stopIfTrue="1">
      <formula>#REF!&gt;0</formula>
    </cfRule>
  </conditionalFormatting>
  <conditionalFormatting sqref="C83">
    <cfRule type="expression" dxfId="87" priority="50" stopIfTrue="1">
      <formula>#REF!&gt;0</formula>
    </cfRule>
    <cfRule type="expression" dxfId="86" priority="51" stopIfTrue="1">
      <formula>#REF!&gt;0</formula>
    </cfRule>
    <cfRule type="expression" dxfId="85" priority="52" stopIfTrue="1">
      <formula>#REF!&gt;0</formula>
    </cfRule>
  </conditionalFormatting>
  <conditionalFormatting sqref="A85">
    <cfRule type="expression" dxfId="84" priority="41" stopIfTrue="1">
      <formula>#REF!&gt;0</formula>
    </cfRule>
    <cfRule type="expression" dxfId="83" priority="42" stopIfTrue="1">
      <formula>#REF!&gt;0</formula>
    </cfRule>
    <cfRule type="expression" dxfId="82" priority="43" stopIfTrue="1">
      <formula>#REF!&gt;0</formula>
    </cfRule>
  </conditionalFormatting>
  <conditionalFormatting sqref="C85:C86">
    <cfRule type="expression" dxfId="81" priority="44" stopIfTrue="1">
      <formula>#REF!&gt;0</formula>
    </cfRule>
    <cfRule type="expression" dxfId="80" priority="45" stopIfTrue="1">
      <formula>#REF!&gt;0</formula>
    </cfRule>
    <cfRule type="expression" dxfId="79" priority="46" stopIfTrue="1">
      <formula>#REF!&gt;0</formula>
    </cfRule>
  </conditionalFormatting>
  <conditionalFormatting sqref="B139:C139">
    <cfRule type="expression" dxfId="78" priority="19" stopIfTrue="1">
      <formula>#REF!=1</formula>
    </cfRule>
  </conditionalFormatting>
  <conditionalFormatting sqref="A86">
    <cfRule type="expression" dxfId="77" priority="4" stopIfTrue="1">
      <formula>#REF!&gt;0</formula>
    </cfRule>
    <cfRule type="expression" dxfId="76" priority="5" stopIfTrue="1">
      <formula>#REF!&gt;0</formula>
    </cfRule>
    <cfRule type="expression" dxfId="75" priority="6" stopIfTrue="1">
      <formula>#REF!&gt;0</formula>
    </cfRule>
  </conditionalFormatting>
  <pageMargins left="1.1811023622047245" right="0.78740157480314965" top="0.98425196850393704" bottom="0.78740157480314965" header="0.39370078740157483" footer="0.39370078740157483"/>
  <pageSetup paperSize="9" scale="54" fitToHeight="0" orientation="portrait" r:id="rId1"/>
  <headerFooter>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1"/>
  <sheetViews>
    <sheetView showZeros="0" zoomScale="85" zoomScaleNormal="85" zoomScaleSheetLayoutView="100" workbookViewId="0">
      <selection activeCell="C11" sqref="C11"/>
    </sheetView>
  </sheetViews>
  <sheetFormatPr baseColWidth="10" defaultColWidth="11.42578125" defaultRowHeight="20.100000000000001" customHeight="1" x14ac:dyDescent="0.2"/>
  <cols>
    <col min="1" max="1" width="8.7109375" style="295" customWidth="1"/>
    <col min="2" max="2" width="30.7109375" style="29" customWidth="1"/>
    <col min="3" max="3" width="43.28515625" style="29" customWidth="1"/>
    <col min="4" max="4" width="18.7109375" style="29" customWidth="1"/>
    <col min="5" max="5" width="15.7109375" style="30" customWidth="1"/>
    <col min="6" max="29" width="15.7109375" style="29" customWidth="1"/>
    <col min="30" max="30" width="10.7109375" style="30" customWidth="1"/>
    <col min="31" max="51" width="10.7109375" style="29" customWidth="1"/>
    <col min="52" max="16384" width="11.42578125" style="29"/>
  </cols>
  <sheetData>
    <row r="1" spans="1:31" s="20" customFormat="1" ht="20.100000000000001" customHeight="1" x14ac:dyDescent="0.2">
      <c r="A1" s="18" t="s">
        <v>12</v>
      </c>
      <c r="B1" s="18"/>
      <c r="C1" s="18" t="str">
        <f>Comitente</f>
        <v>DIRECCIÓN ARQUITECTURA</v>
      </c>
      <c r="D1" s="19"/>
    </row>
    <row r="2" spans="1:31" s="21" customFormat="1" ht="20.100000000000001" customHeight="1" x14ac:dyDescent="0.2">
      <c r="A2" s="34" t="s">
        <v>13</v>
      </c>
      <c r="B2" s="34"/>
      <c r="C2" s="34" t="str">
        <f>Obra</f>
        <v>ESTADIO DEPORTIVO U.P.C.N.</v>
      </c>
    </row>
    <row r="3" spans="1:31" s="21" customFormat="1" ht="20.100000000000001" customHeight="1" x14ac:dyDescent="0.2">
      <c r="A3" s="34" t="s">
        <v>22</v>
      </c>
      <c r="B3" s="34"/>
      <c r="C3" s="34" t="str">
        <f>Ubicación</f>
        <v>DEPARTAMENTO RAWSON</v>
      </c>
    </row>
    <row r="4" spans="1:31" s="21" customFormat="1" ht="20.100000000000001" customHeight="1" x14ac:dyDescent="0.2">
      <c r="A4" s="34" t="s">
        <v>21</v>
      </c>
      <c r="B4" s="35"/>
      <c r="C4" s="296" t="str">
        <f>Licitación_N°</f>
        <v>18/17</v>
      </c>
    </row>
    <row r="5" spans="1:31" s="21" customFormat="1" ht="20.100000000000001" customHeight="1" x14ac:dyDescent="0.2">
      <c r="A5" s="34" t="s">
        <v>43</v>
      </c>
      <c r="B5" s="35"/>
      <c r="C5" s="296" t="str">
        <f>Expediente_N°</f>
        <v>502-002123-17</v>
      </c>
    </row>
    <row r="6" spans="1:31" s="21" customFormat="1" ht="20.100000000000001" hidden="1" customHeight="1" x14ac:dyDescent="0.2">
      <c r="A6" s="34" t="s">
        <v>24</v>
      </c>
      <c r="B6" s="35"/>
      <c r="C6" s="304">
        <f>P_Oficial</f>
        <v>168930500</v>
      </c>
    </row>
    <row r="7" spans="1:31" s="21" customFormat="1" ht="20.100000000000001" customHeight="1" x14ac:dyDescent="0.2">
      <c r="A7" s="34" t="s">
        <v>1175</v>
      </c>
      <c r="C7" s="272">
        <f>Anticipo_Financiero</f>
        <v>0.1</v>
      </c>
      <c r="D7" s="36"/>
    </row>
    <row r="8" spans="1:31" s="21" customFormat="1" ht="20.100000000000001" hidden="1" customHeight="1" x14ac:dyDescent="0.2">
      <c r="A8" s="34" t="s">
        <v>1174</v>
      </c>
      <c r="B8" s="35"/>
      <c r="C8" s="291" t="str">
        <f>Fecha_Base</f>
        <v>02/11/2017</v>
      </c>
    </row>
    <row r="9" spans="1:31" s="21" customFormat="1" ht="20.100000000000001" customHeight="1" x14ac:dyDescent="0.2">
      <c r="A9" s="34" t="s">
        <v>23</v>
      </c>
      <c r="B9" s="35"/>
      <c r="C9" s="273" t="str">
        <f>Plazo_Obra</f>
        <v>720 días</v>
      </c>
    </row>
    <row r="10" spans="1:31" s="21" customFormat="1" ht="20.100000000000001" customHeight="1" x14ac:dyDescent="0.2">
      <c r="A10" s="34" t="s">
        <v>14</v>
      </c>
      <c r="B10" s="34"/>
      <c r="C10" s="66">
        <f>Contratista</f>
        <v>0</v>
      </c>
    </row>
    <row r="11" spans="1:31" s="21" customFormat="1" ht="20.100000000000001" customHeight="1" x14ac:dyDescent="0.2">
      <c r="A11" s="34" t="s">
        <v>146</v>
      </c>
      <c r="B11" s="35"/>
      <c r="C11" s="245">
        <f>Monto_Oferta</f>
        <v>0</v>
      </c>
    </row>
    <row r="12" spans="1:31" s="17" customFormat="1" ht="20.100000000000001" customHeight="1" x14ac:dyDescent="0.2">
      <c r="A12" s="282"/>
    </row>
    <row r="13" spans="1:31" s="17" customFormat="1" ht="20.100000000000001" customHeight="1" x14ac:dyDescent="0.2">
      <c r="A13" s="328" t="s">
        <v>144</v>
      </c>
      <c r="B13" s="329"/>
      <c r="C13" s="329"/>
      <c r="D13" s="330"/>
      <c r="E13" s="28"/>
      <c r="F13" s="28"/>
      <c r="G13" s="28"/>
      <c r="H13" s="28"/>
    </row>
    <row r="15" spans="1:31" ht="20.100000000000001" customHeight="1" x14ac:dyDescent="0.2">
      <c r="A15" s="324" t="s">
        <v>1206</v>
      </c>
      <c r="B15" s="332" t="s">
        <v>0</v>
      </c>
      <c r="C15" s="332"/>
      <c r="D15" s="333" t="s">
        <v>20</v>
      </c>
      <c r="E15" s="216"/>
      <c r="F15" s="332" t="s">
        <v>27</v>
      </c>
      <c r="G15" s="332"/>
      <c r="H15" s="332"/>
      <c r="I15" s="332"/>
      <c r="J15" s="332"/>
      <c r="K15" s="334"/>
      <c r="L15" s="334"/>
      <c r="M15" s="334"/>
      <c r="N15" s="334"/>
      <c r="O15" s="334"/>
      <c r="P15" s="334"/>
      <c r="Q15" s="334"/>
      <c r="R15" s="334"/>
      <c r="S15" s="334"/>
      <c r="T15" s="334"/>
      <c r="U15" s="334"/>
      <c r="V15" s="334"/>
      <c r="W15" s="334"/>
      <c r="X15" s="334"/>
      <c r="Y15" s="334"/>
      <c r="Z15" s="334"/>
      <c r="AA15" s="334"/>
      <c r="AB15" s="334"/>
      <c r="AC15" s="334"/>
      <c r="AD15" s="131"/>
      <c r="AE15" s="331" t="s">
        <v>26</v>
      </c>
    </row>
    <row r="16" spans="1:31" ht="20.100000000000001" customHeight="1" x14ac:dyDescent="0.2">
      <c r="A16" s="324"/>
      <c r="B16" s="332"/>
      <c r="C16" s="332"/>
      <c r="D16" s="333"/>
      <c r="E16" s="216">
        <v>0</v>
      </c>
      <c r="F16" s="140">
        <v>1</v>
      </c>
      <c r="G16" s="140">
        <f>F16+1</f>
        <v>2</v>
      </c>
      <c r="H16" s="140">
        <f t="shared" ref="H16:Q16" si="0">G16+1</f>
        <v>3</v>
      </c>
      <c r="I16" s="140">
        <f t="shared" si="0"/>
        <v>4</v>
      </c>
      <c r="J16" s="140">
        <f t="shared" si="0"/>
        <v>5</v>
      </c>
      <c r="K16" s="140">
        <f t="shared" si="0"/>
        <v>6</v>
      </c>
      <c r="L16" s="140">
        <f t="shared" si="0"/>
        <v>7</v>
      </c>
      <c r="M16" s="140">
        <f t="shared" si="0"/>
        <v>8</v>
      </c>
      <c r="N16" s="140">
        <f t="shared" si="0"/>
        <v>9</v>
      </c>
      <c r="O16" s="140">
        <f t="shared" si="0"/>
        <v>10</v>
      </c>
      <c r="P16" s="140">
        <f t="shared" si="0"/>
        <v>11</v>
      </c>
      <c r="Q16" s="140">
        <f t="shared" si="0"/>
        <v>12</v>
      </c>
      <c r="R16" s="140">
        <f t="shared" ref="R16" si="1">Q16+1</f>
        <v>13</v>
      </c>
      <c r="S16" s="140">
        <f t="shared" ref="S16" si="2">R16+1</f>
        <v>14</v>
      </c>
      <c r="T16" s="140">
        <f t="shared" ref="T16" si="3">S16+1</f>
        <v>15</v>
      </c>
      <c r="U16" s="140">
        <f t="shared" ref="U16" si="4">T16+1</f>
        <v>16</v>
      </c>
      <c r="V16" s="140">
        <f t="shared" ref="V16" si="5">U16+1</f>
        <v>17</v>
      </c>
      <c r="W16" s="140">
        <f t="shared" ref="W16" si="6">V16+1</f>
        <v>18</v>
      </c>
      <c r="X16" s="140">
        <f t="shared" ref="X16" si="7">W16+1</f>
        <v>19</v>
      </c>
      <c r="Y16" s="140">
        <f t="shared" ref="Y16" si="8">X16+1</f>
        <v>20</v>
      </c>
      <c r="Z16" s="140">
        <f t="shared" ref="Z16" si="9">Y16+1</f>
        <v>21</v>
      </c>
      <c r="AA16" s="140">
        <f t="shared" ref="AA16" si="10">Z16+1</f>
        <v>22</v>
      </c>
      <c r="AB16" s="140">
        <f t="shared" ref="AB16" si="11">AA16+1</f>
        <v>23</v>
      </c>
      <c r="AC16" s="140">
        <f t="shared" ref="AC16" si="12">AB16+1</f>
        <v>24</v>
      </c>
      <c r="AD16" s="132"/>
      <c r="AE16" s="331"/>
    </row>
    <row r="17" spans="1:31" ht="20.100000000000001" customHeight="1" x14ac:dyDescent="0.2">
      <c r="A17" s="141"/>
      <c r="B17" s="220"/>
      <c r="C17" s="220"/>
      <c r="D17" s="221"/>
      <c r="E17" s="216"/>
      <c r="F17" s="142"/>
      <c r="G17" s="223"/>
      <c r="H17" s="223"/>
      <c r="I17" s="223"/>
      <c r="J17" s="223"/>
      <c r="K17" s="278"/>
      <c r="L17" s="278"/>
      <c r="M17" s="278"/>
      <c r="N17" s="278"/>
      <c r="O17" s="278"/>
      <c r="P17" s="278"/>
      <c r="Q17" s="278"/>
      <c r="R17" s="278"/>
      <c r="S17" s="278"/>
      <c r="T17" s="278"/>
      <c r="U17" s="278"/>
      <c r="V17" s="278"/>
      <c r="W17" s="278"/>
      <c r="X17" s="278"/>
      <c r="Y17" s="278"/>
      <c r="Z17" s="278"/>
      <c r="AA17" s="278"/>
      <c r="AB17" s="278"/>
      <c r="AC17" s="278"/>
      <c r="AD17" s="132"/>
      <c r="AE17" s="133"/>
    </row>
    <row r="18" spans="1:31" ht="20.100000000000001" customHeight="1" x14ac:dyDescent="0.2">
      <c r="A18" s="309">
        <f>+CyP!A18</f>
        <v>1</v>
      </c>
      <c r="B18" s="310" t="str">
        <f t="shared" ref="B18:B80" si="13">IF(A18="","",VLOOKUP(A18,Computo_Presupuesto,2,FALSE))</f>
        <v>TRABAJOS PRELIMINARES</v>
      </c>
      <c r="C18" s="144"/>
      <c r="D18" s="43">
        <f t="shared" ref="D18:D48" si="14">IF(A18="","",VLOOKUP(A18,Computo_Presupuesto,8,FALSE))</f>
        <v>0</v>
      </c>
      <c r="E18" s="145"/>
      <c r="F18" s="215"/>
      <c r="G18" s="215"/>
      <c r="H18" s="215"/>
      <c r="I18" s="215"/>
      <c r="J18" s="215"/>
      <c r="K18" s="279"/>
      <c r="L18" s="279"/>
      <c r="M18" s="279"/>
      <c r="N18" s="279"/>
      <c r="O18" s="279"/>
      <c r="P18" s="279"/>
      <c r="Q18" s="279"/>
      <c r="R18" s="279"/>
      <c r="S18" s="279"/>
      <c r="T18" s="279"/>
      <c r="U18" s="279"/>
      <c r="V18" s="279"/>
      <c r="W18" s="279"/>
      <c r="X18" s="279"/>
      <c r="Y18" s="279"/>
      <c r="Z18" s="279"/>
      <c r="AA18" s="279"/>
      <c r="AB18" s="279"/>
      <c r="AC18" s="279"/>
      <c r="AD18" s="134"/>
      <c r="AE18" s="135">
        <f t="shared" ref="AE18:AE48" si="15">SUM(F18:J18)</f>
        <v>0</v>
      </c>
    </row>
    <row r="19" spans="1:31" ht="20.100000000000001" customHeight="1" x14ac:dyDescent="0.2">
      <c r="A19" s="309" t="str">
        <f>+CyP!A19</f>
        <v>1-1</v>
      </c>
      <c r="B19" s="143" t="str">
        <f t="shared" si="13"/>
        <v xml:space="preserve">Limpieza de terreno </v>
      </c>
      <c r="C19" s="144"/>
      <c r="D19" s="43">
        <f t="shared" si="14"/>
        <v>0</v>
      </c>
      <c r="E19" s="217"/>
      <c r="F19" s="215"/>
      <c r="G19" s="215"/>
      <c r="H19" s="215"/>
      <c r="I19" s="215"/>
      <c r="J19" s="215"/>
      <c r="K19" s="279"/>
      <c r="L19" s="279"/>
      <c r="M19" s="279"/>
      <c r="N19" s="279"/>
      <c r="O19" s="279"/>
      <c r="P19" s="279"/>
      <c r="Q19" s="279"/>
      <c r="R19" s="279"/>
      <c r="S19" s="279"/>
      <c r="T19" s="279"/>
      <c r="U19" s="279"/>
      <c r="V19" s="279"/>
      <c r="W19" s="279"/>
      <c r="X19" s="279"/>
      <c r="Y19" s="279"/>
      <c r="Z19" s="279"/>
      <c r="AA19" s="279"/>
      <c r="AB19" s="279"/>
      <c r="AC19" s="279"/>
      <c r="AD19" s="136"/>
      <c r="AE19" s="135">
        <f t="shared" si="15"/>
        <v>0</v>
      </c>
    </row>
    <row r="20" spans="1:31" ht="20.100000000000001" customHeight="1" x14ac:dyDescent="0.2">
      <c r="A20" s="309" t="str">
        <f>+CyP!A20</f>
        <v>1-2</v>
      </c>
      <c r="B20" s="143" t="str">
        <f t="shared" si="13"/>
        <v>Replanteo</v>
      </c>
      <c r="C20" s="144"/>
      <c r="D20" s="43">
        <f t="shared" si="14"/>
        <v>0</v>
      </c>
      <c r="E20" s="217"/>
      <c r="F20" s="215"/>
      <c r="G20" s="215"/>
      <c r="H20" s="215"/>
      <c r="I20" s="215"/>
      <c r="J20" s="215"/>
      <c r="K20" s="279"/>
      <c r="L20" s="279"/>
      <c r="M20" s="279"/>
      <c r="N20" s="279"/>
      <c r="O20" s="279"/>
      <c r="P20" s="279"/>
      <c r="Q20" s="279"/>
      <c r="R20" s="279"/>
      <c r="S20" s="279"/>
      <c r="T20" s="279"/>
      <c r="U20" s="279"/>
      <c r="V20" s="279"/>
      <c r="W20" s="279"/>
      <c r="X20" s="279"/>
      <c r="Y20" s="279"/>
      <c r="Z20" s="279"/>
      <c r="AA20" s="279"/>
      <c r="AB20" s="279"/>
      <c r="AC20" s="279"/>
      <c r="AD20" s="136"/>
      <c r="AE20" s="135">
        <f t="shared" si="15"/>
        <v>0</v>
      </c>
    </row>
    <row r="21" spans="1:31" ht="20.100000000000001" customHeight="1" x14ac:dyDescent="0.2">
      <c r="A21" s="309">
        <f>+CyP!A21</f>
        <v>2</v>
      </c>
      <c r="B21" s="310" t="str">
        <f t="shared" si="13"/>
        <v>MOVIMIENTOS DE SUELOS</v>
      </c>
      <c r="C21" s="144"/>
      <c r="D21" s="43">
        <f t="shared" si="14"/>
        <v>0</v>
      </c>
      <c r="E21" s="217"/>
      <c r="F21" s="215"/>
      <c r="G21" s="215"/>
      <c r="H21" s="215"/>
      <c r="I21" s="215"/>
      <c r="J21" s="215"/>
      <c r="K21" s="279"/>
      <c r="L21" s="279"/>
      <c r="M21" s="279"/>
      <c r="N21" s="279"/>
      <c r="O21" s="279"/>
      <c r="P21" s="279"/>
      <c r="Q21" s="279"/>
      <c r="R21" s="279"/>
      <c r="S21" s="279"/>
      <c r="T21" s="279"/>
      <c r="U21" s="279"/>
      <c r="V21" s="279"/>
      <c r="W21" s="279"/>
      <c r="X21" s="279"/>
      <c r="Y21" s="279"/>
      <c r="Z21" s="279"/>
      <c r="AA21" s="279"/>
      <c r="AB21" s="279"/>
      <c r="AC21" s="279"/>
      <c r="AD21" s="136"/>
      <c r="AE21" s="135">
        <f t="shared" si="15"/>
        <v>0</v>
      </c>
    </row>
    <row r="22" spans="1:31" ht="20.100000000000001" customHeight="1" x14ac:dyDescent="0.2">
      <c r="A22" s="309" t="str">
        <f>+CyP!A22</f>
        <v>2-1</v>
      </c>
      <c r="B22" s="143" t="str">
        <f t="shared" si="13"/>
        <v>Relleno y compactación</v>
      </c>
      <c r="C22" s="144"/>
      <c r="D22" s="43">
        <f t="shared" si="14"/>
        <v>0</v>
      </c>
      <c r="E22" s="217"/>
      <c r="F22" s="215"/>
      <c r="G22" s="215"/>
      <c r="H22" s="215"/>
      <c r="I22" s="215"/>
      <c r="J22" s="215"/>
      <c r="K22" s="279"/>
      <c r="L22" s="279"/>
      <c r="M22" s="279"/>
      <c r="N22" s="279"/>
      <c r="O22" s="279"/>
      <c r="P22" s="279"/>
      <c r="Q22" s="279"/>
      <c r="R22" s="279"/>
      <c r="S22" s="279"/>
      <c r="T22" s="279"/>
      <c r="U22" s="279"/>
      <c r="V22" s="279"/>
      <c r="W22" s="279"/>
      <c r="X22" s="279"/>
      <c r="Y22" s="279"/>
      <c r="Z22" s="279"/>
      <c r="AA22" s="279"/>
      <c r="AB22" s="279"/>
      <c r="AC22" s="279"/>
      <c r="AD22" s="136"/>
      <c r="AE22" s="135">
        <f t="shared" si="15"/>
        <v>0</v>
      </c>
    </row>
    <row r="23" spans="1:31" ht="20.100000000000001" customHeight="1" x14ac:dyDescent="0.2">
      <c r="A23" s="309" t="str">
        <f>+CyP!A23</f>
        <v>2-2</v>
      </c>
      <c r="B23" s="143" t="str">
        <f t="shared" si="13"/>
        <v>Excavación para subsuelo</v>
      </c>
      <c r="C23" s="144"/>
      <c r="D23" s="43">
        <f t="shared" si="14"/>
        <v>0</v>
      </c>
      <c r="E23" s="217"/>
      <c r="F23" s="215"/>
      <c r="G23" s="215"/>
      <c r="H23" s="215"/>
      <c r="I23" s="215"/>
      <c r="J23" s="215"/>
      <c r="K23" s="279"/>
      <c r="L23" s="279"/>
      <c r="M23" s="279"/>
      <c r="N23" s="279"/>
      <c r="O23" s="279"/>
      <c r="P23" s="279"/>
      <c r="Q23" s="279"/>
      <c r="R23" s="279"/>
      <c r="S23" s="279"/>
      <c r="T23" s="279"/>
      <c r="U23" s="279"/>
      <c r="V23" s="279"/>
      <c r="W23" s="279"/>
      <c r="X23" s="279"/>
      <c r="Y23" s="279"/>
      <c r="Z23" s="279"/>
      <c r="AA23" s="279"/>
      <c r="AB23" s="279"/>
      <c r="AC23" s="279"/>
      <c r="AD23" s="136"/>
      <c r="AE23" s="135">
        <f t="shared" si="15"/>
        <v>0</v>
      </c>
    </row>
    <row r="24" spans="1:31" ht="20.100000000000001" customHeight="1" x14ac:dyDescent="0.2">
      <c r="A24" s="309" t="str">
        <f>+CyP!A24</f>
        <v>2-3</v>
      </c>
      <c r="B24" s="143" t="str">
        <f t="shared" si="13"/>
        <v>Excavación para fundaciones</v>
      </c>
      <c r="C24" s="144"/>
      <c r="D24" s="43">
        <f t="shared" si="14"/>
        <v>0</v>
      </c>
      <c r="E24" s="217"/>
      <c r="F24" s="215"/>
      <c r="G24" s="215"/>
      <c r="H24" s="215"/>
      <c r="I24" s="215"/>
      <c r="J24" s="215"/>
      <c r="K24" s="279"/>
      <c r="L24" s="279"/>
      <c r="M24" s="279"/>
      <c r="N24" s="279"/>
      <c r="O24" s="279"/>
      <c r="P24" s="279"/>
      <c r="Q24" s="279"/>
      <c r="R24" s="279"/>
      <c r="S24" s="279"/>
      <c r="T24" s="279"/>
      <c r="U24" s="279"/>
      <c r="V24" s="279"/>
      <c r="W24" s="279"/>
      <c r="X24" s="279"/>
      <c r="Y24" s="279"/>
      <c r="Z24" s="279"/>
      <c r="AA24" s="279"/>
      <c r="AB24" s="279"/>
      <c r="AC24" s="279"/>
      <c r="AD24" s="136"/>
      <c r="AE24" s="135">
        <f t="shared" si="15"/>
        <v>0</v>
      </c>
    </row>
    <row r="25" spans="1:31" ht="20.100000000000001" customHeight="1" x14ac:dyDescent="0.2">
      <c r="A25" s="309">
        <f>+CyP!A25</f>
        <v>3</v>
      </c>
      <c r="B25" s="310" t="str">
        <f t="shared" si="13"/>
        <v>AISLACIONES</v>
      </c>
      <c r="C25" s="144"/>
      <c r="D25" s="43">
        <f t="shared" si="14"/>
        <v>0</v>
      </c>
      <c r="E25" s="217"/>
      <c r="F25" s="215"/>
      <c r="G25" s="215"/>
      <c r="H25" s="215"/>
      <c r="I25" s="215"/>
      <c r="J25" s="215"/>
      <c r="K25" s="279"/>
      <c r="L25" s="279"/>
      <c r="M25" s="279"/>
      <c r="N25" s="279"/>
      <c r="O25" s="279"/>
      <c r="P25" s="279"/>
      <c r="Q25" s="279"/>
      <c r="R25" s="279"/>
      <c r="S25" s="279"/>
      <c r="T25" s="279"/>
      <c r="U25" s="279"/>
      <c r="V25" s="279"/>
      <c r="W25" s="279"/>
      <c r="X25" s="279"/>
      <c r="Y25" s="279"/>
      <c r="Z25" s="279"/>
      <c r="AA25" s="279"/>
      <c r="AB25" s="279"/>
      <c r="AC25" s="279"/>
      <c r="AD25" s="136"/>
      <c r="AE25" s="135">
        <f t="shared" si="15"/>
        <v>0</v>
      </c>
    </row>
    <row r="26" spans="1:31" ht="20.100000000000001" customHeight="1" x14ac:dyDescent="0.2">
      <c r="A26" s="309" t="str">
        <f>+CyP!A26</f>
        <v>3-1</v>
      </c>
      <c r="B26" s="143" t="str">
        <f t="shared" si="13"/>
        <v>Capa aisladora horizontal y vertical</v>
      </c>
      <c r="C26" s="144"/>
      <c r="D26" s="43">
        <f t="shared" si="14"/>
        <v>0</v>
      </c>
      <c r="E26" s="217"/>
      <c r="F26" s="215"/>
      <c r="G26" s="215"/>
      <c r="H26" s="215"/>
      <c r="I26" s="215"/>
      <c r="J26" s="215"/>
      <c r="K26" s="279"/>
      <c r="L26" s="279"/>
      <c r="M26" s="279"/>
      <c r="N26" s="279"/>
      <c r="O26" s="279"/>
      <c r="P26" s="279"/>
      <c r="Q26" s="279"/>
      <c r="R26" s="279"/>
      <c r="S26" s="279"/>
      <c r="T26" s="279"/>
      <c r="U26" s="279"/>
      <c r="V26" s="279"/>
      <c r="W26" s="279"/>
      <c r="X26" s="279"/>
      <c r="Y26" s="279"/>
      <c r="Z26" s="279"/>
      <c r="AA26" s="279"/>
      <c r="AB26" s="279"/>
      <c r="AC26" s="279"/>
      <c r="AD26" s="136"/>
      <c r="AE26" s="135">
        <f t="shared" si="15"/>
        <v>0</v>
      </c>
    </row>
    <row r="27" spans="1:31" ht="20.100000000000001" customHeight="1" x14ac:dyDescent="0.2">
      <c r="A27" s="309">
        <f>+CyP!A27</f>
        <v>4</v>
      </c>
      <c r="B27" s="310" t="str">
        <f t="shared" si="13"/>
        <v>HORMIGONES SIMPLES</v>
      </c>
      <c r="C27" s="144"/>
      <c r="D27" s="43">
        <f t="shared" si="14"/>
        <v>0</v>
      </c>
      <c r="E27" s="217"/>
      <c r="F27" s="215"/>
      <c r="G27" s="215"/>
      <c r="H27" s="215"/>
      <c r="I27" s="215"/>
      <c r="J27" s="215"/>
      <c r="K27" s="279"/>
      <c r="L27" s="279"/>
      <c r="M27" s="279"/>
      <c r="N27" s="279"/>
      <c r="O27" s="279"/>
      <c r="P27" s="279"/>
      <c r="Q27" s="279"/>
      <c r="R27" s="279"/>
      <c r="S27" s="279"/>
      <c r="T27" s="279"/>
      <c r="U27" s="279"/>
      <c r="V27" s="279"/>
      <c r="W27" s="279"/>
      <c r="X27" s="279"/>
      <c r="Y27" s="279"/>
      <c r="Z27" s="279"/>
      <c r="AA27" s="279"/>
      <c r="AB27" s="279"/>
      <c r="AC27" s="279"/>
      <c r="AD27" s="136"/>
      <c r="AE27" s="135">
        <f t="shared" si="15"/>
        <v>0</v>
      </c>
    </row>
    <row r="28" spans="1:31" ht="20.100000000000001" customHeight="1" x14ac:dyDescent="0.2">
      <c r="A28" s="309" t="str">
        <f>+CyP!A28</f>
        <v>4-1</v>
      </c>
      <c r="B28" s="143" t="str">
        <f t="shared" si="13"/>
        <v>Hormigón de limpieza</v>
      </c>
      <c r="C28" s="144"/>
      <c r="D28" s="43">
        <f t="shared" si="14"/>
        <v>0</v>
      </c>
      <c r="E28" s="217"/>
      <c r="F28" s="215"/>
      <c r="G28" s="215"/>
      <c r="H28" s="215"/>
      <c r="I28" s="215"/>
      <c r="J28" s="215"/>
      <c r="K28" s="279"/>
      <c r="L28" s="279"/>
      <c r="M28" s="279"/>
      <c r="N28" s="279"/>
      <c r="O28" s="279"/>
      <c r="P28" s="279"/>
      <c r="Q28" s="279"/>
      <c r="R28" s="279"/>
      <c r="S28" s="279"/>
      <c r="T28" s="279"/>
      <c r="U28" s="279"/>
      <c r="V28" s="279"/>
      <c r="W28" s="279"/>
      <c r="X28" s="279"/>
      <c r="Y28" s="279"/>
      <c r="Z28" s="279"/>
      <c r="AA28" s="279"/>
      <c r="AB28" s="279"/>
      <c r="AC28" s="279"/>
      <c r="AD28" s="136"/>
      <c r="AE28" s="135">
        <f t="shared" si="15"/>
        <v>0</v>
      </c>
    </row>
    <row r="29" spans="1:31" ht="20.100000000000001" customHeight="1" x14ac:dyDescent="0.2">
      <c r="A29" s="309" t="str">
        <f>+CyP!A29</f>
        <v>4-2</v>
      </c>
      <c r="B29" s="143" t="str">
        <f t="shared" si="13"/>
        <v>Hormigón para cimientos</v>
      </c>
      <c r="C29" s="144"/>
      <c r="D29" s="43">
        <f t="shared" si="14"/>
        <v>0</v>
      </c>
      <c r="E29" s="217"/>
      <c r="F29" s="215"/>
      <c r="G29" s="215"/>
      <c r="H29" s="215"/>
      <c r="I29" s="215"/>
      <c r="J29" s="215"/>
      <c r="K29" s="279"/>
      <c r="L29" s="279"/>
      <c r="M29" s="279"/>
      <c r="N29" s="279"/>
      <c r="O29" s="279"/>
      <c r="P29" s="279"/>
      <c r="Q29" s="279"/>
      <c r="R29" s="279"/>
      <c r="S29" s="279"/>
      <c r="T29" s="279"/>
      <c r="U29" s="279"/>
      <c r="V29" s="279"/>
      <c r="W29" s="279"/>
      <c r="X29" s="279"/>
      <c r="Y29" s="279"/>
      <c r="Z29" s="279"/>
      <c r="AA29" s="279"/>
      <c r="AB29" s="279"/>
      <c r="AC29" s="279"/>
      <c r="AD29" s="136"/>
      <c r="AE29" s="135">
        <f t="shared" si="15"/>
        <v>0</v>
      </c>
    </row>
    <row r="30" spans="1:31" ht="20.100000000000001" customHeight="1" x14ac:dyDescent="0.2">
      <c r="A30" s="309">
        <f>+CyP!A30</f>
        <v>5</v>
      </c>
      <c r="B30" s="310" t="str">
        <f t="shared" si="13"/>
        <v>HORMIGON ARMADO</v>
      </c>
      <c r="C30" s="144"/>
      <c r="D30" s="43">
        <f t="shared" si="14"/>
        <v>0</v>
      </c>
      <c r="E30" s="217"/>
      <c r="F30" s="215"/>
      <c r="G30" s="215"/>
      <c r="H30" s="215"/>
      <c r="I30" s="215"/>
      <c r="J30" s="215"/>
      <c r="K30" s="279"/>
      <c r="L30" s="279"/>
      <c r="M30" s="279"/>
      <c r="N30" s="279"/>
      <c r="O30" s="279"/>
      <c r="P30" s="279"/>
      <c r="Q30" s="279"/>
      <c r="R30" s="279"/>
      <c r="S30" s="279"/>
      <c r="T30" s="279"/>
      <c r="U30" s="279"/>
      <c r="V30" s="279"/>
      <c r="W30" s="279"/>
      <c r="X30" s="279"/>
      <c r="Y30" s="279"/>
      <c r="Z30" s="279"/>
      <c r="AA30" s="279"/>
      <c r="AB30" s="279"/>
      <c r="AC30" s="279"/>
      <c r="AD30" s="136"/>
      <c r="AE30" s="135">
        <f t="shared" si="15"/>
        <v>0</v>
      </c>
    </row>
    <row r="31" spans="1:31" ht="20.100000000000001" customHeight="1" x14ac:dyDescent="0.2">
      <c r="A31" s="309" t="str">
        <f>+CyP!A31</f>
        <v>5-1</v>
      </c>
      <c r="B31" s="143" t="str">
        <f t="shared" si="13"/>
        <v>Bases</v>
      </c>
      <c r="C31" s="144"/>
      <c r="D31" s="43">
        <f t="shared" si="14"/>
        <v>0</v>
      </c>
      <c r="E31" s="217"/>
      <c r="F31" s="215"/>
      <c r="G31" s="215"/>
      <c r="H31" s="215"/>
      <c r="I31" s="215"/>
      <c r="J31" s="215"/>
      <c r="K31" s="279"/>
      <c r="L31" s="279"/>
      <c r="M31" s="279"/>
      <c r="N31" s="279"/>
      <c r="O31" s="279"/>
      <c r="P31" s="279"/>
      <c r="Q31" s="279"/>
      <c r="R31" s="279"/>
      <c r="S31" s="279"/>
      <c r="T31" s="279"/>
      <c r="U31" s="279"/>
      <c r="V31" s="279"/>
      <c r="W31" s="279"/>
      <c r="X31" s="279"/>
      <c r="Y31" s="279"/>
      <c r="Z31" s="279"/>
      <c r="AA31" s="279"/>
      <c r="AB31" s="279"/>
      <c r="AC31" s="279"/>
      <c r="AD31" s="136"/>
      <c r="AE31" s="135">
        <f t="shared" si="15"/>
        <v>0</v>
      </c>
    </row>
    <row r="32" spans="1:31" ht="20.100000000000001" customHeight="1" x14ac:dyDescent="0.2">
      <c r="A32" s="309" t="str">
        <f>+CyP!A32</f>
        <v>5-2</v>
      </c>
      <c r="B32" s="143" t="str">
        <f t="shared" si="13"/>
        <v>Vigas de arriostramiento</v>
      </c>
      <c r="C32" s="144"/>
      <c r="D32" s="43">
        <f t="shared" si="14"/>
        <v>0</v>
      </c>
      <c r="E32" s="217"/>
      <c r="F32" s="215"/>
      <c r="G32" s="215"/>
      <c r="H32" s="215"/>
      <c r="I32" s="215"/>
      <c r="J32" s="215"/>
      <c r="K32" s="279"/>
      <c r="L32" s="279"/>
      <c r="M32" s="279"/>
      <c r="N32" s="279"/>
      <c r="O32" s="279"/>
      <c r="P32" s="279"/>
      <c r="Q32" s="279"/>
      <c r="R32" s="279"/>
      <c r="S32" s="279"/>
      <c r="T32" s="279"/>
      <c r="U32" s="279"/>
      <c r="V32" s="279"/>
      <c r="W32" s="279"/>
      <c r="X32" s="279"/>
      <c r="Y32" s="279"/>
      <c r="Z32" s="279"/>
      <c r="AA32" s="279"/>
      <c r="AB32" s="279"/>
      <c r="AC32" s="279"/>
      <c r="AD32" s="136"/>
      <c r="AE32" s="135">
        <f t="shared" si="15"/>
        <v>0</v>
      </c>
    </row>
    <row r="33" spans="1:31" ht="20.100000000000001" customHeight="1" x14ac:dyDescent="0.2">
      <c r="A33" s="309" t="str">
        <f>+CyP!A33</f>
        <v>5-3</v>
      </c>
      <c r="B33" s="143" t="str">
        <f t="shared" si="13"/>
        <v>Vigas de fundación</v>
      </c>
      <c r="C33" s="144"/>
      <c r="D33" s="43">
        <f t="shared" si="14"/>
        <v>0</v>
      </c>
      <c r="E33" s="217"/>
      <c r="F33" s="215"/>
      <c r="G33" s="215"/>
      <c r="H33" s="215"/>
      <c r="I33" s="215"/>
      <c r="J33" s="215"/>
      <c r="K33" s="279"/>
      <c r="L33" s="279"/>
      <c r="M33" s="279"/>
      <c r="N33" s="279"/>
      <c r="O33" s="279"/>
      <c r="P33" s="279"/>
      <c r="Q33" s="279"/>
      <c r="R33" s="279"/>
      <c r="S33" s="279"/>
      <c r="T33" s="279"/>
      <c r="U33" s="279"/>
      <c r="V33" s="279"/>
      <c r="W33" s="279"/>
      <c r="X33" s="279"/>
      <c r="Y33" s="279"/>
      <c r="Z33" s="279"/>
      <c r="AA33" s="279"/>
      <c r="AB33" s="279"/>
      <c r="AC33" s="279"/>
      <c r="AD33" s="136"/>
      <c r="AE33" s="135">
        <f t="shared" si="15"/>
        <v>0</v>
      </c>
    </row>
    <row r="34" spans="1:31" ht="20.100000000000001" customHeight="1" x14ac:dyDescent="0.2">
      <c r="A34" s="309" t="str">
        <f>+CyP!A34</f>
        <v>5-4</v>
      </c>
      <c r="B34" s="143" t="str">
        <f t="shared" si="13"/>
        <v>Vigas de encadenado</v>
      </c>
      <c r="C34" s="144"/>
      <c r="D34" s="43">
        <f t="shared" si="14"/>
        <v>0</v>
      </c>
      <c r="E34" s="217"/>
      <c r="F34" s="215"/>
      <c r="G34" s="215"/>
      <c r="H34" s="215"/>
      <c r="I34" s="215"/>
      <c r="J34" s="215"/>
      <c r="K34" s="279"/>
      <c r="L34" s="279"/>
      <c r="M34" s="279"/>
      <c r="N34" s="279"/>
      <c r="O34" s="279"/>
      <c r="P34" s="279"/>
      <c r="Q34" s="279"/>
      <c r="R34" s="279"/>
      <c r="S34" s="279"/>
      <c r="T34" s="279"/>
      <c r="U34" s="279"/>
      <c r="V34" s="279"/>
      <c r="W34" s="279"/>
      <c r="X34" s="279"/>
      <c r="Y34" s="279"/>
      <c r="Z34" s="279"/>
      <c r="AA34" s="279"/>
      <c r="AB34" s="279"/>
      <c r="AC34" s="279"/>
      <c r="AD34" s="136"/>
      <c r="AE34" s="135">
        <f t="shared" si="15"/>
        <v>0</v>
      </c>
    </row>
    <row r="35" spans="1:31" ht="20.100000000000001" customHeight="1" x14ac:dyDescent="0.2">
      <c r="A35" s="309" t="str">
        <f>+CyP!A35</f>
        <v>5-5</v>
      </c>
      <c r="B35" s="143" t="str">
        <f t="shared" si="13"/>
        <v>Columnas de encadenado</v>
      </c>
      <c r="C35" s="144"/>
      <c r="D35" s="43">
        <f t="shared" si="14"/>
        <v>0</v>
      </c>
      <c r="E35" s="217"/>
      <c r="F35" s="215"/>
      <c r="G35" s="215"/>
      <c r="H35" s="215"/>
      <c r="I35" s="215"/>
      <c r="J35" s="215"/>
      <c r="K35" s="279"/>
      <c r="L35" s="279"/>
      <c r="M35" s="279"/>
      <c r="N35" s="279"/>
      <c r="O35" s="279"/>
      <c r="P35" s="279"/>
      <c r="Q35" s="279"/>
      <c r="R35" s="279"/>
      <c r="S35" s="279"/>
      <c r="T35" s="279"/>
      <c r="U35" s="279"/>
      <c r="V35" s="279"/>
      <c r="W35" s="279"/>
      <c r="X35" s="279"/>
      <c r="Y35" s="279"/>
      <c r="Z35" s="279"/>
      <c r="AA35" s="279"/>
      <c r="AB35" s="279"/>
      <c r="AC35" s="279"/>
      <c r="AD35" s="136"/>
      <c r="AE35" s="135">
        <f t="shared" si="15"/>
        <v>0</v>
      </c>
    </row>
    <row r="36" spans="1:31" ht="20.100000000000001" customHeight="1" x14ac:dyDescent="0.2">
      <c r="A36" s="309" t="str">
        <f>+CyP!A36</f>
        <v>5-6</v>
      </c>
      <c r="B36" s="143" t="str">
        <f t="shared" si="13"/>
        <v>Vigas de carga</v>
      </c>
      <c r="C36" s="144"/>
      <c r="D36" s="43">
        <f t="shared" si="14"/>
        <v>0</v>
      </c>
      <c r="E36" s="217"/>
      <c r="F36" s="215"/>
      <c r="G36" s="215"/>
      <c r="H36" s="215"/>
      <c r="I36" s="215"/>
      <c r="J36" s="215"/>
      <c r="K36" s="279"/>
      <c r="L36" s="279"/>
      <c r="M36" s="279"/>
      <c r="N36" s="279"/>
      <c r="O36" s="279"/>
      <c r="P36" s="279"/>
      <c r="Q36" s="279"/>
      <c r="R36" s="279"/>
      <c r="S36" s="279"/>
      <c r="T36" s="279"/>
      <c r="U36" s="279"/>
      <c r="V36" s="279"/>
      <c r="W36" s="279"/>
      <c r="X36" s="279"/>
      <c r="Y36" s="279"/>
      <c r="Z36" s="279"/>
      <c r="AA36" s="279"/>
      <c r="AB36" s="279"/>
      <c r="AC36" s="279"/>
      <c r="AD36" s="136"/>
      <c r="AE36" s="135">
        <f t="shared" si="15"/>
        <v>0</v>
      </c>
    </row>
    <row r="37" spans="1:31" ht="20.100000000000001" customHeight="1" x14ac:dyDescent="0.2">
      <c r="A37" s="309" t="str">
        <f>+CyP!A37</f>
        <v>5-7</v>
      </c>
      <c r="B37" s="143" t="str">
        <f t="shared" si="13"/>
        <v>Columnas de carga</v>
      </c>
      <c r="C37" s="144"/>
      <c r="D37" s="43">
        <f t="shared" si="14"/>
        <v>0</v>
      </c>
      <c r="E37" s="217"/>
      <c r="F37" s="215"/>
      <c r="G37" s="215"/>
      <c r="H37" s="215"/>
      <c r="I37" s="215"/>
      <c r="J37" s="215"/>
      <c r="K37" s="279"/>
      <c r="L37" s="279"/>
      <c r="M37" s="279"/>
      <c r="N37" s="279"/>
      <c r="O37" s="279"/>
      <c r="P37" s="279"/>
      <c r="Q37" s="279"/>
      <c r="R37" s="279"/>
      <c r="S37" s="279"/>
      <c r="T37" s="279"/>
      <c r="U37" s="279"/>
      <c r="V37" s="279"/>
      <c r="W37" s="279"/>
      <c r="X37" s="279"/>
      <c r="Y37" s="279"/>
      <c r="Z37" s="279"/>
      <c r="AA37" s="279"/>
      <c r="AB37" s="279"/>
      <c r="AC37" s="279"/>
      <c r="AD37" s="136"/>
      <c r="AE37" s="135">
        <f t="shared" si="15"/>
        <v>0</v>
      </c>
    </row>
    <row r="38" spans="1:31" ht="20.100000000000001" customHeight="1" x14ac:dyDescent="0.2">
      <c r="A38" s="309" t="str">
        <f>+CyP!A38</f>
        <v>5-8</v>
      </c>
      <c r="B38" s="143" t="str">
        <f t="shared" si="13"/>
        <v>Tabiques de hormigón armado</v>
      </c>
      <c r="C38" s="144"/>
      <c r="D38" s="43">
        <f t="shared" si="14"/>
        <v>0</v>
      </c>
      <c r="E38" s="217"/>
      <c r="F38" s="215"/>
      <c r="G38" s="215"/>
      <c r="H38" s="215"/>
      <c r="I38" s="215"/>
      <c r="J38" s="215"/>
      <c r="K38" s="279"/>
      <c r="L38" s="279"/>
      <c r="M38" s="279"/>
      <c r="N38" s="279"/>
      <c r="O38" s="279"/>
      <c r="P38" s="279"/>
      <c r="Q38" s="279"/>
      <c r="R38" s="279"/>
      <c r="S38" s="279"/>
      <c r="T38" s="279"/>
      <c r="U38" s="279"/>
      <c r="V38" s="279"/>
      <c r="W38" s="279"/>
      <c r="X38" s="279"/>
      <c r="Y38" s="279"/>
      <c r="Z38" s="279"/>
      <c r="AA38" s="279"/>
      <c r="AB38" s="279"/>
      <c r="AC38" s="279"/>
      <c r="AD38" s="136"/>
      <c r="AE38" s="135">
        <f t="shared" si="15"/>
        <v>0</v>
      </c>
    </row>
    <row r="39" spans="1:31" ht="20.100000000000001" customHeight="1" x14ac:dyDescent="0.2">
      <c r="A39" s="309" t="str">
        <f>+CyP!A39</f>
        <v>5-9</v>
      </c>
      <c r="B39" s="143" t="str">
        <f t="shared" si="13"/>
        <v>Losas de hormigón armado</v>
      </c>
      <c r="C39" s="144"/>
      <c r="D39" s="43">
        <f t="shared" si="14"/>
        <v>0</v>
      </c>
      <c r="E39" s="217"/>
      <c r="F39" s="215"/>
      <c r="G39" s="215"/>
      <c r="H39" s="215"/>
      <c r="I39" s="215"/>
      <c r="J39" s="215"/>
      <c r="K39" s="279"/>
      <c r="L39" s="279"/>
      <c r="M39" s="279"/>
      <c r="N39" s="279"/>
      <c r="O39" s="279"/>
      <c r="P39" s="279"/>
      <c r="Q39" s="279"/>
      <c r="R39" s="279"/>
      <c r="S39" s="279"/>
      <c r="T39" s="279"/>
      <c r="U39" s="279"/>
      <c r="V39" s="279"/>
      <c r="W39" s="279"/>
      <c r="X39" s="279"/>
      <c r="Y39" s="279"/>
      <c r="Z39" s="279"/>
      <c r="AA39" s="279"/>
      <c r="AB39" s="279"/>
      <c r="AC39" s="279"/>
      <c r="AD39" s="136"/>
      <c r="AE39" s="135">
        <f t="shared" si="15"/>
        <v>0</v>
      </c>
    </row>
    <row r="40" spans="1:31" ht="20.100000000000001" customHeight="1" x14ac:dyDescent="0.2">
      <c r="A40" s="309" t="str">
        <f>+CyP!A40</f>
        <v>5-10</v>
      </c>
      <c r="B40" s="143" t="str">
        <f t="shared" si="13"/>
        <v>Losa de hormigón armado - Escaleras</v>
      </c>
      <c r="C40" s="144"/>
      <c r="D40" s="43">
        <f t="shared" si="14"/>
        <v>0</v>
      </c>
      <c r="E40" s="217"/>
      <c r="F40" s="215"/>
      <c r="G40" s="215"/>
      <c r="H40" s="215"/>
      <c r="I40" s="215"/>
      <c r="J40" s="215"/>
      <c r="K40" s="279"/>
      <c r="L40" s="279"/>
      <c r="M40" s="279"/>
      <c r="N40" s="279"/>
      <c r="O40" s="279"/>
      <c r="P40" s="279"/>
      <c r="Q40" s="279"/>
      <c r="R40" s="279"/>
      <c r="S40" s="279"/>
      <c r="T40" s="279"/>
      <c r="U40" s="279"/>
      <c r="V40" s="279"/>
      <c r="W40" s="279"/>
      <c r="X40" s="279"/>
      <c r="Y40" s="279"/>
      <c r="Z40" s="279"/>
      <c r="AA40" s="279"/>
      <c r="AB40" s="279"/>
      <c r="AC40" s="279"/>
      <c r="AD40" s="136"/>
      <c r="AE40" s="135">
        <f t="shared" si="15"/>
        <v>0</v>
      </c>
    </row>
    <row r="41" spans="1:31" ht="20.100000000000001" customHeight="1" x14ac:dyDescent="0.2">
      <c r="A41" s="309" t="str">
        <f>+CyP!A41</f>
        <v>5-11</v>
      </c>
      <c r="B41" s="143" t="str">
        <f t="shared" si="13"/>
        <v>Losa de hormigón armado - Tribunas</v>
      </c>
      <c r="C41" s="144"/>
      <c r="D41" s="43">
        <f t="shared" si="14"/>
        <v>0</v>
      </c>
      <c r="E41" s="217"/>
      <c r="F41" s="215"/>
      <c r="G41" s="215"/>
      <c r="H41" s="215"/>
      <c r="I41" s="215"/>
      <c r="J41" s="215"/>
      <c r="K41" s="279"/>
      <c r="L41" s="279"/>
      <c r="M41" s="279"/>
      <c r="N41" s="279"/>
      <c r="O41" s="279"/>
      <c r="P41" s="279"/>
      <c r="Q41" s="279"/>
      <c r="R41" s="279"/>
      <c r="S41" s="279"/>
      <c r="T41" s="279"/>
      <c r="U41" s="279"/>
      <c r="V41" s="279"/>
      <c r="W41" s="279"/>
      <c r="X41" s="279"/>
      <c r="Y41" s="279"/>
      <c r="Z41" s="279"/>
      <c r="AA41" s="279"/>
      <c r="AB41" s="279"/>
      <c r="AC41" s="279"/>
      <c r="AD41" s="136"/>
      <c r="AE41" s="135">
        <f t="shared" si="15"/>
        <v>0</v>
      </c>
    </row>
    <row r="42" spans="1:31" ht="20.100000000000001" customHeight="1" x14ac:dyDescent="0.2">
      <c r="A42" s="309">
        <f>+CyP!A42</f>
        <v>6</v>
      </c>
      <c r="B42" s="310" t="str">
        <f t="shared" si="13"/>
        <v>CONTRAPISOS Y CARPETAS</v>
      </c>
      <c r="C42" s="144"/>
      <c r="D42" s="43">
        <f t="shared" si="14"/>
        <v>0</v>
      </c>
      <c r="E42" s="217"/>
      <c r="F42" s="215"/>
      <c r="G42" s="215"/>
      <c r="H42" s="215"/>
      <c r="I42" s="215"/>
      <c r="J42" s="215"/>
      <c r="K42" s="279"/>
      <c r="L42" s="279"/>
      <c r="M42" s="279"/>
      <c r="N42" s="279"/>
      <c r="O42" s="279"/>
      <c r="P42" s="279"/>
      <c r="Q42" s="279"/>
      <c r="R42" s="279"/>
      <c r="S42" s="279"/>
      <c r="T42" s="279"/>
      <c r="U42" s="279"/>
      <c r="V42" s="279"/>
      <c r="W42" s="279"/>
      <c r="X42" s="279"/>
      <c r="Y42" s="279"/>
      <c r="Z42" s="279"/>
      <c r="AA42" s="279"/>
      <c r="AB42" s="279"/>
      <c r="AC42" s="279"/>
      <c r="AD42" s="136"/>
      <c r="AE42" s="135">
        <f t="shared" si="15"/>
        <v>0</v>
      </c>
    </row>
    <row r="43" spans="1:31" ht="20.100000000000001" customHeight="1" x14ac:dyDescent="0.2">
      <c r="A43" s="309" t="str">
        <f>+CyP!A43</f>
        <v>6-1</v>
      </c>
      <c r="B43" s="143" t="str">
        <f t="shared" si="13"/>
        <v>Contrapiso e = 10 cm</v>
      </c>
      <c r="C43" s="144"/>
      <c r="D43" s="43">
        <f t="shared" si="14"/>
        <v>0</v>
      </c>
      <c r="E43" s="217"/>
      <c r="F43" s="215"/>
      <c r="G43" s="215"/>
      <c r="H43" s="215"/>
      <c r="I43" s="215"/>
      <c r="J43" s="215"/>
      <c r="K43" s="279"/>
      <c r="L43" s="279"/>
      <c r="M43" s="279"/>
      <c r="N43" s="279"/>
      <c r="O43" s="279"/>
      <c r="P43" s="279"/>
      <c r="Q43" s="279"/>
      <c r="R43" s="279"/>
      <c r="S43" s="279"/>
      <c r="T43" s="279"/>
      <c r="U43" s="279"/>
      <c r="V43" s="279"/>
      <c r="W43" s="279"/>
      <c r="X43" s="279"/>
      <c r="Y43" s="279"/>
      <c r="Z43" s="279"/>
      <c r="AA43" s="279"/>
      <c r="AB43" s="279"/>
      <c r="AC43" s="279"/>
      <c r="AD43" s="136"/>
      <c r="AE43" s="135">
        <f t="shared" si="15"/>
        <v>0</v>
      </c>
    </row>
    <row r="44" spans="1:31" ht="20.100000000000001" customHeight="1" x14ac:dyDescent="0.2">
      <c r="A44" s="309" t="str">
        <f>+CyP!A44</f>
        <v>6-2</v>
      </c>
      <c r="B44" s="143" t="str">
        <f t="shared" si="13"/>
        <v>Contrapiso armado e = 10 cm</v>
      </c>
      <c r="C44" s="144"/>
      <c r="D44" s="43">
        <f t="shared" si="14"/>
        <v>0</v>
      </c>
      <c r="E44" s="217"/>
      <c r="F44" s="215"/>
      <c r="G44" s="215"/>
      <c r="H44" s="215"/>
      <c r="I44" s="215"/>
      <c r="J44" s="215"/>
      <c r="K44" s="279"/>
      <c r="L44" s="279"/>
      <c r="M44" s="279"/>
      <c r="N44" s="279"/>
      <c r="O44" s="279"/>
      <c r="P44" s="279"/>
      <c r="Q44" s="279"/>
      <c r="R44" s="279"/>
      <c r="S44" s="279"/>
      <c r="T44" s="279"/>
      <c r="U44" s="279"/>
      <c r="V44" s="279"/>
      <c r="W44" s="279"/>
      <c r="X44" s="279"/>
      <c r="Y44" s="279"/>
      <c r="Z44" s="279"/>
      <c r="AA44" s="279"/>
      <c r="AB44" s="279"/>
      <c r="AC44" s="279"/>
      <c r="AD44" s="136"/>
      <c r="AE44" s="135">
        <f t="shared" si="15"/>
        <v>0</v>
      </c>
    </row>
    <row r="45" spans="1:31" ht="20.100000000000001" customHeight="1" x14ac:dyDescent="0.2">
      <c r="A45" s="309" t="str">
        <f>+CyP!A45</f>
        <v>6-3</v>
      </c>
      <c r="B45" s="143" t="str">
        <f t="shared" si="13"/>
        <v>Contrapiso s/losas</v>
      </c>
      <c r="C45" s="144"/>
      <c r="D45" s="43">
        <f t="shared" si="14"/>
        <v>0</v>
      </c>
      <c r="E45" s="217"/>
      <c r="F45" s="215"/>
      <c r="G45" s="215"/>
      <c r="H45" s="215"/>
      <c r="I45" s="215"/>
      <c r="J45" s="215"/>
      <c r="K45" s="279"/>
      <c r="L45" s="279"/>
      <c r="M45" s="279"/>
      <c r="N45" s="279"/>
      <c r="O45" s="279"/>
      <c r="P45" s="279"/>
      <c r="Q45" s="279"/>
      <c r="R45" s="279"/>
      <c r="S45" s="279"/>
      <c r="T45" s="279"/>
      <c r="U45" s="279"/>
      <c r="V45" s="279"/>
      <c r="W45" s="279"/>
      <c r="X45" s="279"/>
      <c r="Y45" s="279"/>
      <c r="Z45" s="279"/>
      <c r="AA45" s="279"/>
      <c r="AB45" s="279"/>
      <c r="AC45" s="279"/>
      <c r="AD45" s="136"/>
      <c r="AE45" s="135">
        <f t="shared" si="15"/>
        <v>0</v>
      </c>
    </row>
    <row r="46" spans="1:31" ht="20.100000000000001" customHeight="1" x14ac:dyDescent="0.2">
      <c r="A46" s="309" t="str">
        <f>+CyP!A46</f>
        <v>6-4</v>
      </c>
      <c r="B46" s="143" t="str">
        <f t="shared" si="13"/>
        <v>Carpeta sobre contrapiso</v>
      </c>
      <c r="C46" s="144"/>
      <c r="D46" s="43">
        <f t="shared" si="14"/>
        <v>0</v>
      </c>
      <c r="E46" s="217"/>
      <c r="F46" s="215"/>
      <c r="G46" s="215"/>
      <c r="H46" s="215"/>
      <c r="I46" s="215"/>
      <c r="J46" s="215"/>
      <c r="K46" s="279"/>
      <c r="L46" s="279"/>
      <c r="M46" s="279"/>
      <c r="N46" s="279"/>
      <c r="O46" s="279"/>
      <c r="P46" s="279"/>
      <c r="Q46" s="279"/>
      <c r="R46" s="279"/>
      <c r="S46" s="279"/>
      <c r="T46" s="279"/>
      <c r="U46" s="279"/>
      <c r="V46" s="279"/>
      <c r="W46" s="279"/>
      <c r="X46" s="279"/>
      <c r="Y46" s="279"/>
      <c r="Z46" s="279"/>
      <c r="AA46" s="279"/>
      <c r="AB46" s="279"/>
      <c r="AC46" s="279"/>
      <c r="AD46" s="136"/>
      <c r="AE46" s="135">
        <f t="shared" si="15"/>
        <v>0</v>
      </c>
    </row>
    <row r="47" spans="1:31" ht="20.100000000000001" customHeight="1" x14ac:dyDescent="0.2">
      <c r="A47" s="309">
        <f>+CyP!A47</f>
        <v>7</v>
      </c>
      <c r="B47" s="310" t="str">
        <f t="shared" si="13"/>
        <v>MAMPOSTERIA</v>
      </c>
      <c r="C47" s="144"/>
      <c r="D47" s="43">
        <f t="shared" si="14"/>
        <v>0</v>
      </c>
      <c r="E47" s="217"/>
      <c r="F47" s="215"/>
      <c r="G47" s="215"/>
      <c r="H47" s="215"/>
      <c r="I47" s="215"/>
      <c r="J47" s="215"/>
      <c r="K47" s="279"/>
      <c r="L47" s="279"/>
      <c r="M47" s="279"/>
      <c r="N47" s="279"/>
      <c r="O47" s="279"/>
      <c r="P47" s="279"/>
      <c r="Q47" s="279"/>
      <c r="R47" s="279"/>
      <c r="S47" s="279"/>
      <c r="T47" s="279"/>
      <c r="U47" s="279"/>
      <c r="V47" s="279"/>
      <c r="W47" s="279"/>
      <c r="X47" s="279"/>
      <c r="Y47" s="279"/>
      <c r="Z47" s="279"/>
      <c r="AA47" s="279"/>
      <c r="AB47" s="279"/>
      <c r="AC47" s="279"/>
      <c r="AD47" s="136"/>
      <c r="AE47" s="135">
        <f t="shared" si="15"/>
        <v>0</v>
      </c>
    </row>
    <row r="48" spans="1:31" ht="20.100000000000001" customHeight="1" x14ac:dyDescent="0.2">
      <c r="A48" s="309" t="str">
        <f>+CyP!A48</f>
        <v>7-1</v>
      </c>
      <c r="B48" s="143" t="str">
        <f t="shared" si="13"/>
        <v>Ladrillo cerámico macizo armada e = 0,30 m</v>
      </c>
      <c r="C48" s="144"/>
      <c r="D48" s="43">
        <f t="shared" si="14"/>
        <v>0</v>
      </c>
      <c r="E48" s="217"/>
      <c r="F48" s="215"/>
      <c r="G48" s="215"/>
      <c r="H48" s="215"/>
      <c r="I48" s="215"/>
      <c r="J48" s="215"/>
      <c r="K48" s="279"/>
      <c r="L48" s="279"/>
      <c r="M48" s="279"/>
      <c r="N48" s="279"/>
      <c r="O48" s="279"/>
      <c r="P48" s="279"/>
      <c r="Q48" s="279"/>
      <c r="R48" s="279"/>
      <c r="S48" s="279"/>
      <c r="T48" s="279"/>
      <c r="U48" s="279"/>
      <c r="V48" s="279"/>
      <c r="W48" s="279"/>
      <c r="X48" s="279"/>
      <c r="Y48" s="279"/>
      <c r="Z48" s="279"/>
      <c r="AA48" s="279"/>
      <c r="AB48" s="279"/>
      <c r="AC48" s="279"/>
      <c r="AD48" s="136"/>
      <c r="AE48" s="135">
        <f t="shared" si="15"/>
        <v>0</v>
      </c>
    </row>
    <row r="49" spans="1:31" ht="20.100000000000001" customHeight="1" x14ac:dyDescent="0.2">
      <c r="A49" s="309" t="str">
        <f>+CyP!A49</f>
        <v>7-2</v>
      </c>
      <c r="B49" s="143" t="str">
        <f t="shared" si="13"/>
        <v>Ladrillo cerámico macizo armada e = 0,20 m</v>
      </c>
      <c r="C49" s="144"/>
      <c r="D49" s="43">
        <f t="shared" ref="D49:D80" si="16">IF(A49="","",VLOOKUP(A49,Computo_Presupuesto,8,FALSE))</f>
        <v>0</v>
      </c>
      <c r="E49" s="217"/>
      <c r="F49" s="215"/>
      <c r="G49" s="215"/>
      <c r="H49" s="215"/>
      <c r="I49" s="215"/>
      <c r="J49" s="215"/>
      <c r="K49" s="279"/>
      <c r="L49" s="279"/>
      <c r="M49" s="279"/>
      <c r="N49" s="279"/>
      <c r="O49" s="279"/>
      <c r="P49" s="279"/>
      <c r="Q49" s="279"/>
      <c r="R49" s="279"/>
      <c r="S49" s="279"/>
      <c r="T49" s="279"/>
      <c r="U49" s="279"/>
      <c r="V49" s="279"/>
      <c r="W49" s="279"/>
      <c r="X49" s="279"/>
      <c r="Y49" s="279"/>
      <c r="Z49" s="279"/>
      <c r="AA49" s="279"/>
      <c r="AB49" s="279"/>
      <c r="AC49" s="279"/>
      <c r="AD49" s="136"/>
      <c r="AE49" s="135">
        <f t="shared" ref="AE49:AE80" si="17">SUM(F49:J49)</f>
        <v>0</v>
      </c>
    </row>
    <row r="50" spans="1:31" ht="20.100000000000001" customHeight="1" x14ac:dyDescent="0.2">
      <c r="A50" s="309" t="str">
        <f>+CyP!A50</f>
        <v>7-3</v>
      </c>
      <c r="B50" s="143" t="str">
        <f t="shared" si="13"/>
        <v>Ladrillo cerámico macizo armada e = 0,15 m</v>
      </c>
      <c r="C50" s="144"/>
      <c r="D50" s="43">
        <f t="shared" si="16"/>
        <v>0</v>
      </c>
      <c r="E50" s="217"/>
      <c r="F50" s="215"/>
      <c r="G50" s="215"/>
      <c r="H50" s="215"/>
      <c r="I50" s="215"/>
      <c r="J50" s="215"/>
      <c r="K50" s="279"/>
      <c r="L50" s="279"/>
      <c r="M50" s="279"/>
      <c r="N50" s="279"/>
      <c r="O50" s="279"/>
      <c r="P50" s="279"/>
      <c r="Q50" s="279"/>
      <c r="R50" s="279"/>
      <c r="S50" s="279"/>
      <c r="T50" s="279"/>
      <c r="U50" s="279"/>
      <c r="V50" s="279"/>
      <c r="W50" s="279"/>
      <c r="X50" s="279"/>
      <c r="Y50" s="279"/>
      <c r="Z50" s="279"/>
      <c r="AA50" s="279"/>
      <c r="AB50" s="279"/>
      <c r="AC50" s="279"/>
      <c r="AD50" s="136"/>
      <c r="AE50" s="135">
        <f t="shared" si="17"/>
        <v>0</v>
      </c>
    </row>
    <row r="51" spans="1:31" ht="20.100000000000001" customHeight="1" x14ac:dyDescent="0.2">
      <c r="A51" s="309" t="str">
        <f>+CyP!A51</f>
        <v>7-4</v>
      </c>
      <c r="B51" s="143" t="str">
        <f t="shared" si="13"/>
        <v>Ladrillo cerámico macizo armada e = 0,10 m</v>
      </c>
      <c r="C51" s="144"/>
      <c r="D51" s="43">
        <f t="shared" si="16"/>
        <v>0</v>
      </c>
      <c r="E51" s="217"/>
      <c r="F51" s="215"/>
      <c r="G51" s="215"/>
      <c r="H51" s="215"/>
      <c r="I51" s="215"/>
      <c r="J51" s="215"/>
      <c r="K51" s="279"/>
      <c r="L51" s="279"/>
      <c r="M51" s="279"/>
      <c r="N51" s="279"/>
      <c r="O51" s="279"/>
      <c r="P51" s="279"/>
      <c r="Q51" s="279"/>
      <c r="R51" s="279"/>
      <c r="S51" s="279"/>
      <c r="T51" s="279"/>
      <c r="U51" s="279"/>
      <c r="V51" s="279"/>
      <c r="W51" s="279"/>
      <c r="X51" s="279"/>
      <c r="Y51" s="279"/>
      <c r="Z51" s="279"/>
      <c r="AA51" s="279"/>
      <c r="AB51" s="279"/>
      <c r="AC51" s="279"/>
      <c r="AD51" s="136"/>
      <c r="AE51" s="135">
        <f t="shared" si="17"/>
        <v>0</v>
      </c>
    </row>
    <row r="52" spans="1:31" ht="20.100000000000001" customHeight="1" x14ac:dyDescent="0.2">
      <c r="A52" s="309">
        <f>+CyP!A52</f>
        <v>8</v>
      </c>
      <c r="B52" s="310" t="str">
        <f t="shared" si="13"/>
        <v>REVOQUES Y ENLUCIDOS</v>
      </c>
      <c r="C52" s="144"/>
      <c r="D52" s="43">
        <f t="shared" si="16"/>
        <v>0</v>
      </c>
      <c r="E52" s="217"/>
      <c r="F52" s="215"/>
      <c r="G52" s="215"/>
      <c r="H52" s="215"/>
      <c r="I52" s="215"/>
      <c r="J52" s="215"/>
      <c r="K52" s="279"/>
      <c r="L52" s="279"/>
      <c r="M52" s="279"/>
      <c r="N52" s="279"/>
      <c r="O52" s="279"/>
      <c r="P52" s="279"/>
      <c r="Q52" s="279"/>
      <c r="R52" s="279"/>
      <c r="S52" s="279"/>
      <c r="T52" s="279"/>
      <c r="U52" s="279"/>
      <c r="V52" s="279"/>
      <c r="W52" s="279"/>
      <c r="X52" s="279"/>
      <c r="Y52" s="279"/>
      <c r="Z52" s="279"/>
      <c r="AA52" s="279"/>
      <c r="AB52" s="279"/>
      <c r="AC52" s="279"/>
      <c r="AD52" s="136"/>
      <c r="AE52" s="135">
        <f t="shared" si="17"/>
        <v>0</v>
      </c>
    </row>
    <row r="53" spans="1:31" ht="20.100000000000001" customHeight="1" x14ac:dyDescent="0.2">
      <c r="A53" s="309" t="str">
        <f>+CyP!A53</f>
        <v>8-1</v>
      </c>
      <c r="B53" s="143" t="str">
        <f t="shared" si="13"/>
        <v>Jaharro interior y exterior</v>
      </c>
      <c r="C53" s="144"/>
      <c r="D53" s="43">
        <f t="shared" si="16"/>
        <v>0</v>
      </c>
      <c r="E53" s="217"/>
      <c r="F53" s="215"/>
      <c r="G53" s="215"/>
      <c r="H53" s="215"/>
      <c r="I53" s="215"/>
      <c r="J53" s="215"/>
      <c r="K53" s="279"/>
      <c r="L53" s="279"/>
      <c r="M53" s="279"/>
      <c r="N53" s="279"/>
      <c r="O53" s="279"/>
      <c r="P53" s="279"/>
      <c r="Q53" s="279"/>
      <c r="R53" s="279"/>
      <c r="S53" s="279"/>
      <c r="T53" s="279"/>
      <c r="U53" s="279"/>
      <c r="V53" s="279"/>
      <c r="W53" s="279"/>
      <c r="X53" s="279"/>
      <c r="Y53" s="279"/>
      <c r="Z53" s="279"/>
      <c r="AA53" s="279"/>
      <c r="AB53" s="279"/>
      <c r="AC53" s="279"/>
      <c r="AD53" s="136"/>
      <c r="AE53" s="135">
        <f t="shared" si="17"/>
        <v>0</v>
      </c>
    </row>
    <row r="54" spans="1:31" ht="20.100000000000001" customHeight="1" x14ac:dyDescent="0.2">
      <c r="A54" s="309" t="str">
        <f>+CyP!A54</f>
        <v>8-2</v>
      </c>
      <c r="B54" s="143" t="str">
        <f t="shared" si="13"/>
        <v>Grueso impermeable b/ revestimiento</v>
      </c>
      <c r="C54" s="144"/>
      <c r="D54" s="43">
        <f t="shared" si="16"/>
        <v>0</v>
      </c>
      <c r="E54" s="217"/>
      <c r="F54" s="215"/>
      <c r="G54" s="215"/>
      <c r="H54" s="215"/>
      <c r="I54" s="215"/>
      <c r="J54" s="215"/>
      <c r="K54" s="279"/>
      <c r="L54" s="279"/>
      <c r="M54" s="279"/>
      <c r="N54" s="279"/>
      <c r="O54" s="279"/>
      <c r="P54" s="279"/>
      <c r="Q54" s="279"/>
      <c r="R54" s="279"/>
      <c r="S54" s="279"/>
      <c r="T54" s="279"/>
      <c r="U54" s="279"/>
      <c r="V54" s="279"/>
      <c r="W54" s="279"/>
      <c r="X54" s="279"/>
      <c r="Y54" s="279"/>
      <c r="Z54" s="279"/>
      <c r="AA54" s="279"/>
      <c r="AB54" s="279"/>
      <c r="AC54" s="279"/>
      <c r="AD54" s="136"/>
      <c r="AE54" s="135">
        <f t="shared" si="17"/>
        <v>0</v>
      </c>
    </row>
    <row r="55" spans="1:31" ht="20.100000000000001" customHeight="1" x14ac:dyDescent="0.2">
      <c r="A55" s="309" t="str">
        <f>+CyP!A55</f>
        <v>8-3</v>
      </c>
      <c r="B55" s="143" t="str">
        <f t="shared" si="13"/>
        <v>Enlucido interior y exterior</v>
      </c>
      <c r="C55" s="144"/>
      <c r="D55" s="43">
        <f t="shared" si="16"/>
        <v>0</v>
      </c>
      <c r="E55" s="217"/>
      <c r="F55" s="215"/>
      <c r="G55" s="215"/>
      <c r="H55" s="215"/>
      <c r="I55" s="215"/>
      <c r="J55" s="215"/>
      <c r="K55" s="279"/>
      <c r="L55" s="279"/>
      <c r="M55" s="279"/>
      <c r="N55" s="279"/>
      <c r="O55" s="279"/>
      <c r="P55" s="279"/>
      <c r="Q55" s="279"/>
      <c r="R55" s="279"/>
      <c r="S55" s="279"/>
      <c r="T55" s="279"/>
      <c r="U55" s="279"/>
      <c r="V55" s="279"/>
      <c r="W55" s="279"/>
      <c r="X55" s="279"/>
      <c r="Y55" s="279"/>
      <c r="Z55" s="279"/>
      <c r="AA55" s="279"/>
      <c r="AB55" s="279"/>
      <c r="AC55" s="279"/>
      <c r="AD55" s="136"/>
      <c r="AE55" s="135">
        <f t="shared" si="17"/>
        <v>0</v>
      </c>
    </row>
    <row r="56" spans="1:31" ht="20.100000000000001" customHeight="1" x14ac:dyDescent="0.2">
      <c r="A56" s="309">
        <f>+CyP!A56</f>
        <v>9</v>
      </c>
      <c r="B56" s="310" t="str">
        <f t="shared" si="13"/>
        <v>CUBIERTA DE TECHO</v>
      </c>
      <c r="C56" s="144"/>
      <c r="D56" s="43">
        <f t="shared" si="16"/>
        <v>0</v>
      </c>
      <c r="E56" s="217"/>
      <c r="F56" s="215"/>
      <c r="G56" s="215"/>
      <c r="H56" s="215"/>
      <c r="I56" s="215"/>
      <c r="J56" s="215"/>
      <c r="K56" s="279"/>
      <c r="L56" s="279"/>
      <c r="M56" s="279"/>
      <c r="N56" s="279"/>
      <c r="O56" s="279"/>
      <c r="P56" s="279"/>
      <c r="Q56" s="279"/>
      <c r="R56" s="279"/>
      <c r="S56" s="279"/>
      <c r="T56" s="279"/>
      <c r="U56" s="279"/>
      <c r="V56" s="279"/>
      <c r="W56" s="279"/>
      <c r="X56" s="279"/>
      <c r="Y56" s="279"/>
      <c r="Z56" s="279"/>
      <c r="AA56" s="279"/>
      <c r="AB56" s="279"/>
      <c r="AC56" s="279"/>
      <c r="AD56" s="136"/>
      <c r="AE56" s="135">
        <f t="shared" si="17"/>
        <v>0</v>
      </c>
    </row>
    <row r="57" spans="1:31" ht="20.100000000000001" customHeight="1" x14ac:dyDescent="0.2">
      <c r="A57" s="309" t="str">
        <f>+CyP!A57</f>
        <v>9-1</v>
      </c>
      <c r="B57" s="143" t="str">
        <f t="shared" si="13"/>
        <v>Cubierta de chapa panel</v>
      </c>
      <c r="C57" s="144"/>
      <c r="D57" s="43">
        <f t="shared" si="16"/>
        <v>0</v>
      </c>
      <c r="E57" s="217"/>
      <c r="F57" s="215"/>
      <c r="G57" s="215"/>
      <c r="H57" s="215"/>
      <c r="I57" s="215"/>
      <c r="J57" s="215"/>
      <c r="K57" s="279"/>
      <c r="L57" s="279"/>
      <c r="M57" s="279"/>
      <c r="N57" s="279"/>
      <c r="O57" s="279"/>
      <c r="P57" s="279"/>
      <c r="Q57" s="279"/>
      <c r="R57" s="279"/>
      <c r="S57" s="279"/>
      <c r="T57" s="279"/>
      <c r="U57" s="279"/>
      <c r="V57" s="279"/>
      <c r="W57" s="279"/>
      <c r="X57" s="279"/>
      <c r="Y57" s="279"/>
      <c r="Z57" s="279"/>
      <c r="AA57" s="279"/>
      <c r="AB57" s="279"/>
      <c r="AC57" s="279"/>
      <c r="AD57" s="136"/>
      <c r="AE57" s="135">
        <f t="shared" si="17"/>
        <v>0</v>
      </c>
    </row>
    <row r="58" spans="1:31" ht="20.100000000000001" customHeight="1" x14ac:dyDescent="0.2">
      <c r="A58" s="309" t="str">
        <f>+CyP!A58</f>
        <v>9-2</v>
      </c>
      <c r="B58" s="143" t="str">
        <f t="shared" si="13"/>
        <v>Cubierta de techo con baldoza ceramica</v>
      </c>
      <c r="C58" s="144"/>
      <c r="D58" s="43">
        <f t="shared" si="16"/>
        <v>0</v>
      </c>
      <c r="E58" s="217"/>
      <c r="F58" s="215"/>
      <c r="G58" s="215"/>
      <c r="H58" s="215"/>
      <c r="I58" s="215"/>
      <c r="J58" s="215"/>
      <c r="K58" s="279"/>
      <c r="L58" s="279"/>
      <c r="M58" s="279"/>
      <c r="N58" s="279"/>
      <c r="O58" s="279"/>
      <c r="P58" s="279"/>
      <c r="Q58" s="279"/>
      <c r="R58" s="279"/>
      <c r="S58" s="279"/>
      <c r="T58" s="279"/>
      <c r="U58" s="279"/>
      <c r="V58" s="279"/>
      <c r="W58" s="279"/>
      <c r="X58" s="279"/>
      <c r="Y58" s="279"/>
      <c r="Z58" s="279"/>
      <c r="AA58" s="279"/>
      <c r="AB58" s="279"/>
      <c r="AC58" s="279"/>
      <c r="AD58" s="136"/>
      <c r="AE58" s="135">
        <f t="shared" si="17"/>
        <v>0</v>
      </c>
    </row>
    <row r="59" spans="1:31" ht="20.100000000000001" customHeight="1" x14ac:dyDescent="0.2">
      <c r="A59" s="309">
        <f>+CyP!A59</f>
        <v>10</v>
      </c>
      <c r="B59" s="310" t="str">
        <f t="shared" si="13"/>
        <v>CIELORRASOS</v>
      </c>
      <c r="C59" s="144"/>
      <c r="D59" s="43">
        <f t="shared" si="16"/>
        <v>0</v>
      </c>
      <c r="E59" s="217"/>
      <c r="F59" s="215"/>
      <c r="G59" s="215"/>
      <c r="H59" s="215"/>
      <c r="I59" s="215"/>
      <c r="J59" s="215"/>
      <c r="K59" s="279"/>
      <c r="L59" s="279"/>
      <c r="M59" s="279"/>
      <c r="N59" s="279"/>
      <c r="O59" s="279"/>
      <c r="P59" s="279"/>
      <c r="Q59" s="279"/>
      <c r="R59" s="279"/>
      <c r="S59" s="279"/>
      <c r="T59" s="279"/>
      <c r="U59" s="279"/>
      <c r="V59" s="279"/>
      <c r="W59" s="279"/>
      <c r="X59" s="279"/>
      <c r="Y59" s="279"/>
      <c r="Z59" s="279"/>
      <c r="AA59" s="279"/>
      <c r="AB59" s="279"/>
      <c r="AC59" s="279"/>
      <c r="AD59" s="136"/>
      <c r="AE59" s="135">
        <f t="shared" si="17"/>
        <v>0</v>
      </c>
    </row>
    <row r="60" spans="1:31" ht="20.100000000000001" customHeight="1" x14ac:dyDescent="0.2">
      <c r="A60" s="309" t="str">
        <f>+CyP!A60</f>
        <v>10-1</v>
      </c>
      <c r="B60" s="143" t="str">
        <f t="shared" si="13"/>
        <v>Cielorraso aplicado a la cal - Hormigón Visto</v>
      </c>
      <c r="C60" s="144"/>
      <c r="D60" s="43">
        <f t="shared" si="16"/>
        <v>0</v>
      </c>
      <c r="E60" s="217"/>
      <c r="F60" s="215"/>
      <c r="G60" s="215"/>
      <c r="H60" s="215"/>
      <c r="I60" s="215"/>
      <c r="J60" s="215"/>
      <c r="K60" s="279"/>
      <c r="L60" s="279"/>
      <c r="M60" s="279"/>
      <c r="N60" s="279"/>
      <c r="O60" s="279"/>
      <c r="P60" s="279"/>
      <c r="Q60" s="279"/>
      <c r="R60" s="279"/>
      <c r="S60" s="279"/>
      <c r="T60" s="279"/>
      <c r="U60" s="279"/>
      <c r="V60" s="279"/>
      <c r="W60" s="279"/>
      <c r="X60" s="279"/>
      <c r="Y60" s="279"/>
      <c r="Z60" s="279"/>
      <c r="AA60" s="279"/>
      <c r="AB60" s="279"/>
      <c r="AC60" s="279"/>
      <c r="AD60" s="136"/>
      <c r="AE60" s="135">
        <f t="shared" si="17"/>
        <v>0</v>
      </c>
    </row>
    <row r="61" spans="1:31" ht="20.100000000000001" customHeight="1" x14ac:dyDescent="0.2">
      <c r="A61" s="309" t="str">
        <f>+CyP!A61</f>
        <v>10-2</v>
      </c>
      <c r="B61" s="143" t="str">
        <f t="shared" si="13"/>
        <v>Cielorraso suspendido - Placas fonoabsorbentes - Armstrong</v>
      </c>
      <c r="C61" s="144"/>
      <c r="D61" s="43">
        <f t="shared" si="16"/>
        <v>0</v>
      </c>
      <c r="E61" s="217"/>
      <c r="F61" s="215"/>
      <c r="G61" s="215"/>
      <c r="H61" s="215"/>
      <c r="I61" s="215"/>
      <c r="J61" s="215"/>
      <c r="K61" s="279"/>
      <c r="L61" s="279"/>
      <c r="M61" s="279"/>
      <c r="N61" s="279"/>
      <c r="O61" s="279"/>
      <c r="P61" s="279"/>
      <c r="Q61" s="279"/>
      <c r="R61" s="279"/>
      <c r="S61" s="279"/>
      <c r="T61" s="279"/>
      <c r="U61" s="279"/>
      <c r="V61" s="279"/>
      <c r="W61" s="279"/>
      <c r="X61" s="279"/>
      <c r="Y61" s="279"/>
      <c r="Z61" s="279"/>
      <c r="AA61" s="279"/>
      <c r="AB61" s="279"/>
      <c r="AC61" s="279"/>
      <c r="AD61" s="136"/>
      <c r="AE61" s="135">
        <f t="shared" si="17"/>
        <v>0</v>
      </c>
    </row>
    <row r="62" spans="1:31" ht="20.100000000000001" customHeight="1" x14ac:dyDescent="0.2">
      <c r="A62" s="309">
        <f>+CyP!A62</f>
        <v>11</v>
      </c>
      <c r="B62" s="310" t="str">
        <f t="shared" si="13"/>
        <v>REVESTIMIENTOS</v>
      </c>
      <c r="C62" s="144"/>
      <c r="D62" s="43">
        <f t="shared" si="16"/>
        <v>0</v>
      </c>
      <c r="E62" s="217"/>
      <c r="F62" s="215"/>
      <c r="G62" s="215"/>
      <c r="H62" s="215"/>
      <c r="I62" s="215"/>
      <c r="J62" s="215"/>
      <c r="K62" s="279"/>
      <c r="L62" s="279"/>
      <c r="M62" s="279"/>
      <c r="N62" s="279"/>
      <c r="O62" s="279"/>
      <c r="P62" s="279"/>
      <c r="Q62" s="279"/>
      <c r="R62" s="279"/>
      <c r="S62" s="279"/>
      <c r="T62" s="279"/>
      <c r="U62" s="279"/>
      <c r="V62" s="279"/>
      <c r="W62" s="279"/>
      <c r="X62" s="279"/>
      <c r="Y62" s="279"/>
      <c r="Z62" s="279"/>
      <c r="AA62" s="279"/>
      <c r="AB62" s="279"/>
      <c r="AC62" s="279"/>
      <c r="AD62" s="136"/>
      <c r="AE62" s="135">
        <f t="shared" si="17"/>
        <v>0</v>
      </c>
    </row>
    <row r="63" spans="1:31" ht="20.100000000000001" customHeight="1" x14ac:dyDescent="0.2">
      <c r="A63" s="309" t="str">
        <f>+CyP!A63</f>
        <v>11-1</v>
      </c>
      <c r="B63" s="143" t="str">
        <f t="shared" si="13"/>
        <v>Revestimiento cerámico</v>
      </c>
      <c r="C63" s="144"/>
      <c r="D63" s="43">
        <f t="shared" si="16"/>
        <v>0</v>
      </c>
      <c r="E63" s="217"/>
      <c r="F63" s="215"/>
      <c r="G63" s="215"/>
      <c r="H63" s="215"/>
      <c r="I63" s="215"/>
      <c r="J63" s="215"/>
      <c r="K63" s="279"/>
      <c r="L63" s="279"/>
      <c r="M63" s="279"/>
      <c r="N63" s="279"/>
      <c r="O63" s="279"/>
      <c r="P63" s="279"/>
      <c r="Q63" s="279"/>
      <c r="R63" s="279"/>
      <c r="S63" s="279"/>
      <c r="T63" s="279"/>
      <c r="U63" s="279"/>
      <c r="V63" s="279"/>
      <c r="W63" s="279"/>
      <c r="X63" s="279"/>
      <c r="Y63" s="279"/>
      <c r="Z63" s="279"/>
      <c r="AA63" s="279"/>
      <c r="AB63" s="279"/>
      <c r="AC63" s="279"/>
      <c r="AD63" s="136"/>
      <c r="AE63" s="135">
        <f t="shared" si="17"/>
        <v>0</v>
      </c>
    </row>
    <row r="64" spans="1:31" ht="20.100000000000001" customHeight="1" x14ac:dyDescent="0.2">
      <c r="A64" s="309" t="str">
        <f>+CyP!A64</f>
        <v>11-2</v>
      </c>
      <c r="B64" s="143" t="str">
        <f t="shared" si="13"/>
        <v>Revestimiento tipo Iggam</v>
      </c>
      <c r="C64" s="144"/>
      <c r="D64" s="43">
        <f t="shared" si="16"/>
        <v>0</v>
      </c>
      <c r="E64" s="217"/>
      <c r="F64" s="215"/>
      <c r="G64" s="215"/>
      <c r="H64" s="215"/>
      <c r="I64" s="215"/>
      <c r="J64" s="215"/>
      <c r="K64" s="279"/>
      <c r="L64" s="279"/>
      <c r="M64" s="279"/>
      <c r="N64" s="279"/>
      <c r="O64" s="279"/>
      <c r="P64" s="279"/>
      <c r="Q64" s="279"/>
      <c r="R64" s="279"/>
      <c r="S64" s="279"/>
      <c r="T64" s="279"/>
      <c r="U64" s="279"/>
      <c r="V64" s="279"/>
      <c r="W64" s="279"/>
      <c r="X64" s="279"/>
      <c r="Y64" s="279"/>
      <c r="Z64" s="279"/>
      <c r="AA64" s="279"/>
      <c r="AB64" s="279"/>
      <c r="AC64" s="279"/>
      <c r="AD64" s="136"/>
      <c r="AE64" s="135">
        <f t="shared" si="17"/>
        <v>0</v>
      </c>
    </row>
    <row r="65" spans="1:31" ht="20.100000000000001" customHeight="1" x14ac:dyDescent="0.2">
      <c r="A65" s="309" t="str">
        <f>+CyP!A65</f>
        <v>11-3</v>
      </c>
      <c r="B65" s="143" t="str">
        <f t="shared" si="13"/>
        <v>Chapa Perforada con Estructura de Soporte - Placas fonoabsorbentes - Armstrong</v>
      </c>
      <c r="C65" s="144"/>
      <c r="D65" s="43">
        <f t="shared" si="16"/>
        <v>0</v>
      </c>
      <c r="E65" s="217"/>
      <c r="F65" s="215"/>
      <c r="G65" s="215"/>
      <c r="H65" s="215"/>
      <c r="I65" s="215"/>
      <c r="J65" s="215"/>
      <c r="K65" s="279"/>
      <c r="L65" s="279"/>
      <c r="M65" s="279"/>
      <c r="N65" s="279"/>
      <c r="O65" s="279"/>
      <c r="P65" s="279"/>
      <c r="Q65" s="279"/>
      <c r="R65" s="279"/>
      <c r="S65" s="279"/>
      <c r="T65" s="279"/>
      <c r="U65" s="279"/>
      <c r="V65" s="279"/>
      <c r="W65" s="279"/>
      <c r="X65" s="279"/>
      <c r="Y65" s="279"/>
      <c r="Z65" s="279"/>
      <c r="AA65" s="279"/>
      <c r="AB65" s="279"/>
      <c r="AC65" s="279"/>
      <c r="AD65" s="136"/>
      <c r="AE65" s="135">
        <f t="shared" si="17"/>
        <v>0</v>
      </c>
    </row>
    <row r="66" spans="1:31" ht="20.100000000000001" customHeight="1" x14ac:dyDescent="0.2">
      <c r="A66" s="309" t="str">
        <f>+CyP!A66</f>
        <v>11-4</v>
      </c>
      <c r="B66" s="143" t="str">
        <f t="shared" si="13"/>
        <v>Aislación Acústica</v>
      </c>
      <c r="C66" s="144"/>
      <c r="D66" s="43">
        <f t="shared" si="16"/>
        <v>0</v>
      </c>
      <c r="E66" s="217"/>
      <c r="F66" s="215"/>
      <c r="G66" s="215"/>
      <c r="H66" s="215"/>
      <c r="I66" s="215"/>
      <c r="J66" s="215"/>
      <c r="K66" s="279"/>
      <c r="L66" s="279"/>
      <c r="M66" s="279"/>
      <c r="N66" s="279"/>
      <c r="O66" s="279"/>
      <c r="P66" s="279"/>
      <c r="Q66" s="279"/>
      <c r="R66" s="279"/>
      <c r="S66" s="279"/>
      <c r="T66" s="279"/>
      <c r="U66" s="279"/>
      <c r="V66" s="279"/>
      <c r="W66" s="279"/>
      <c r="X66" s="279"/>
      <c r="Y66" s="279"/>
      <c r="Z66" s="279"/>
      <c r="AA66" s="279"/>
      <c r="AB66" s="279"/>
      <c r="AC66" s="279"/>
      <c r="AD66" s="136"/>
      <c r="AE66" s="135">
        <f t="shared" si="17"/>
        <v>0</v>
      </c>
    </row>
    <row r="67" spans="1:31" ht="20.100000000000001" customHeight="1" x14ac:dyDescent="0.2">
      <c r="A67" s="309">
        <f>+CyP!A67</f>
        <v>12</v>
      </c>
      <c r="B67" s="310" t="str">
        <f t="shared" si="13"/>
        <v>TABIQUES</v>
      </c>
      <c r="C67" s="144"/>
      <c r="D67" s="43">
        <f t="shared" si="16"/>
        <v>0</v>
      </c>
      <c r="E67" s="217"/>
      <c r="F67" s="215"/>
      <c r="G67" s="215"/>
      <c r="H67" s="215"/>
      <c r="I67" s="215"/>
      <c r="J67" s="215"/>
      <c r="K67" s="279"/>
      <c r="L67" s="279"/>
      <c r="M67" s="279"/>
      <c r="N67" s="279"/>
      <c r="O67" s="279"/>
      <c r="P67" s="279"/>
      <c r="Q67" s="279"/>
      <c r="R67" s="279"/>
      <c r="S67" s="279"/>
      <c r="T67" s="279"/>
      <c r="U67" s="279"/>
      <c r="V67" s="279"/>
      <c r="W67" s="279"/>
      <c r="X67" s="279"/>
      <c r="Y67" s="279"/>
      <c r="Z67" s="279"/>
      <c r="AA67" s="279"/>
      <c r="AB67" s="279"/>
      <c r="AC67" s="279"/>
      <c r="AD67" s="136"/>
      <c r="AE67" s="135">
        <f t="shared" si="17"/>
        <v>0</v>
      </c>
    </row>
    <row r="68" spans="1:31" ht="20.100000000000001" customHeight="1" x14ac:dyDescent="0.2">
      <c r="A68" s="309" t="str">
        <f>+CyP!A68</f>
        <v>12-1</v>
      </c>
      <c r="B68" s="143" t="str">
        <f t="shared" si="13"/>
        <v>Tabique box granito natural en sanitarios</v>
      </c>
      <c r="C68" s="144"/>
      <c r="D68" s="43">
        <f t="shared" si="16"/>
        <v>0</v>
      </c>
      <c r="E68" s="217"/>
      <c r="F68" s="215"/>
      <c r="G68" s="215"/>
      <c r="H68" s="215"/>
      <c r="I68" s="215"/>
      <c r="J68" s="215"/>
      <c r="K68" s="279"/>
      <c r="L68" s="279"/>
      <c r="M68" s="279"/>
      <c r="N68" s="279"/>
      <c r="O68" s="279"/>
      <c r="P68" s="279"/>
      <c r="Q68" s="279"/>
      <c r="R68" s="279"/>
      <c r="S68" s="279"/>
      <c r="T68" s="279"/>
      <c r="U68" s="279"/>
      <c r="V68" s="279"/>
      <c r="W68" s="279"/>
      <c r="X68" s="279"/>
      <c r="Y68" s="279"/>
      <c r="Z68" s="279"/>
      <c r="AA68" s="279"/>
      <c r="AB68" s="279"/>
      <c r="AC68" s="279"/>
      <c r="AD68" s="136"/>
      <c r="AE68" s="135">
        <f t="shared" si="17"/>
        <v>0</v>
      </c>
    </row>
    <row r="69" spans="1:31" ht="20.100000000000001" customHeight="1" x14ac:dyDescent="0.2">
      <c r="A69" s="309" t="str">
        <f>+CyP!A69</f>
        <v>12-2</v>
      </c>
      <c r="B69" s="143" t="str">
        <f t="shared" si="13"/>
        <v>Tabique placa roca de yeso</v>
      </c>
      <c r="C69" s="144"/>
      <c r="D69" s="43">
        <f t="shared" si="16"/>
        <v>0</v>
      </c>
      <c r="E69" s="217"/>
      <c r="F69" s="215"/>
      <c r="G69" s="215"/>
      <c r="H69" s="215"/>
      <c r="I69" s="215"/>
      <c r="J69" s="215"/>
      <c r="K69" s="279"/>
      <c r="L69" s="279"/>
      <c r="M69" s="279"/>
      <c r="N69" s="279"/>
      <c r="O69" s="279"/>
      <c r="P69" s="279"/>
      <c r="Q69" s="279"/>
      <c r="R69" s="279"/>
      <c r="S69" s="279"/>
      <c r="T69" s="279"/>
      <c r="U69" s="279"/>
      <c r="V69" s="279"/>
      <c r="W69" s="279"/>
      <c r="X69" s="279"/>
      <c r="Y69" s="279"/>
      <c r="Z69" s="279"/>
      <c r="AA69" s="279"/>
      <c r="AB69" s="279"/>
      <c r="AC69" s="279"/>
      <c r="AD69" s="136"/>
      <c r="AE69" s="135">
        <f t="shared" si="17"/>
        <v>0</v>
      </c>
    </row>
    <row r="70" spans="1:31" ht="20.100000000000001" customHeight="1" x14ac:dyDescent="0.2">
      <c r="A70" s="309">
        <f>+CyP!A70</f>
        <v>13</v>
      </c>
      <c r="B70" s="310" t="str">
        <f t="shared" si="13"/>
        <v>PISOS, ZOCALOS, UMBRALES Y ANTEPECHOS</v>
      </c>
      <c r="C70" s="144"/>
      <c r="D70" s="43">
        <f t="shared" si="16"/>
        <v>0</v>
      </c>
      <c r="E70" s="217"/>
      <c r="F70" s="215"/>
      <c r="G70" s="215"/>
      <c r="H70" s="215"/>
      <c r="I70" s="215"/>
      <c r="J70" s="215"/>
      <c r="K70" s="279"/>
      <c r="L70" s="279"/>
      <c r="M70" s="279"/>
      <c r="N70" s="279"/>
      <c r="O70" s="279"/>
      <c r="P70" s="279"/>
      <c r="Q70" s="279"/>
      <c r="R70" s="279"/>
      <c r="S70" s="279"/>
      <c r="T70" s="279"/>
      <c r="U70" s="279"/>
      <c r="V70" s="279"/>
      <c r="W70" s="279"/>
      <c r="X70" s="279"/>
      <c r="Y70" s="279"/>
      <c r="Z70" s="279"/>
      <c r="AA70" s="279"/>
      <c r="AB70" s="279"/>
      <c r="AC70" s="279"/>
      <c r="AD70" s="136"/>
      <c r="AE70" s="135">
        <f t="shared" si="17"/>
        <v>0</v>
      </c>
    </row>
    <row r="71" spans="1:31" ht="20.100000000000001" customHeight="1" x14ac:dyDescent="0.2">
      <c r="A71" s="309" t="str">
        <f>+CyP!A71</f>
        <v>13-1</v>
      </c>
      <c r="B71" s="143" t="str">
        <f t="shared" si="13"/>
        <v>Piso Cerámico</v>
      </c>
      <c r="C71" s="144"/>
      <c r="D71" s="43">
        <f t="shared" si="16"/>
        <v>0</v>
      </c>
      <c r="E71" s="217"/>
      <c r="F71" s="215"/>
      <c r="G71" s="215"/>
      <c r="H71" s="215"/>
      <c r="I71" s="215"/>
      <c r="J71" s="215"/>
      <c r="K71" s="279"/>
      <c r="L71" s="279"/>
      <c r="M71" s="279"/>
      <c r="N71" s="279"/>
      <c r="O71" s="279"/>
      <c r="P71" s="279"/>
      <c r="Q71" s="279"/>
      <c r="R71" s="279"/>
      <c r="S71" s="279"/>
      <c r="T71" s="279"/>
      <c r="U71" s="279"/>
      <c r="V71" s="279"/>
      <c r="W71" s="279"/>
      <c r="X71" s="279"/>
      <c r="Y71" s="279"/>
      <c r="Z71" s="279"/>
      <c r="AA71" s="279"/>
      <c r="AB71" s="279"/>
      <c r="AC71" s="279"/>
      <c r="AD71" s="136"/>
      <c r="AE71" s="135">
        <f t="shared" si="17"/>
        <v>0</v>
      </c>
    </row>
    <row r="72" spans="1:31" ht="20.100000000000001" customHeight="1" x14ac:dyDescent="0.2">
      <c r="A72" s="309" t="str">
        <f>+CyP!A72</f>
        <v>13-2</v>
      </c>
      <c r="B72" s="143" t="str">
        <f t="shared" si="13"/>
        <v>Alfombras</v>
      </c>
      <c r="C72" s="144"/>
      <c r="D72" s="43">
        <f t="shared" si="16"/>
        <v>0</v>
      </c>
      <c r="E72" s="217"/>
      <c r="F72" s="215"/>
      <c r="G72" s="215"/>
      <c r="H72" s="215"/>
      <c r="I72" s="215"/>
      <c r="J72" s="215"/>
      <c r="K72" s="279"/>
      <c r="L72" s="279"/>
      <c r="M72" s="279"/>
      <c r="N72" s="279"/>
      <c r="O72" s="279"/>
      <c r="P72" s="279"/>
      <c r="Q72" s="279"/>
      <c r="R72" s="279"/>
      <c r="S72" s="279"/>
      <c r="T72" s="279"/>
      <c r="U72" s="279"/>
      <c r="V72" s="279"/>
      <c r="W72" s="279"/>
      <c r="X72" s="279"/>
      <c r="Y72" s="279"/>
      <c r="Z72" s="279"/>
      <c r="AA72" s="279"/>
      <c r="AB72" s="279"/>
      <c r="AC72" s="279"/>
      <c r="AD72" s="136"/>
      <c r="AE72" s="135">
        <f t="shared" si="17"/>
        <v>0</v>
      </c>
    </row>
    <row r="73" spans="1:31" ht="20.100000000000001" customHeight="1" x14ac:dyDescent="0.2">
      <c r="A73" s="309" t="str">
        <f>+CyP!A73</f>
        <v>13-3</v>
      </c>
      <c r="B73" s="143" t="str">
        <f t="shared" si="13"/>
        <v>Piso de madera flotante - Piso cancha de volley</v>
      </c>
      <c r="C73" s="144"/>
      <c r="D73" s="43">
        <f t="shared" si="16"/>
        <v>0</v>
      </c>
      <c r="E73" s="217"/>
      <c r="F73" s="215"/>
      <c r="G73" s="215"/>
      <c r="H73" s="215"/>
      <c r="I73" s="215"/>
      <c r="J73" s="215"/>
      <c r="K73" s="279"/>
      <c r="L73" s="279"/>
      <c r="M73" s="279"/>
      <c r="N73" s="279"/>
      <c r="O73" s="279"/>
      <c r="P73" s="279"/>
      <c r="Q73" s="279"/>
      <c r="R73" s="279"/>
      <c r="S73" s="279"/>
      <c r="T73" s="279"/>
      <c r="U73" s="279"/>
      <c r="V73" s="279"/>
      <c r="W73" s="279"/>
      <c r="X73" s="279"/>
      <c r="Y73" s="279"/>
      <c r="Z73" s="279"/>
      <c r="AA73" s="279"/>
      <c r="AB73" s="279"/>
      <c r="AC73" s="279"/>
      <c r="AD73" s="136"/>
      <c r="AE73" s="135">
        <f t="shared" si="17"/>
        <v>0</v>
      </c>
    </row>
    <row r="74" spans="1:31" ht="20.100000000000001" customHeight="1" x14ac:dyDescent="0.2">
      <c r="A74" s="309" t="str">
        <f>+CyP!A74</f>
        <v>13-4</v>
      </c>
      <c r="B74" s="143" t="str">
        <f t="shared" si="13"/>
        <v>Piso cemento rodillado - Interior</v>
      </c>
      <c r="C74" s="144"/>
      <c r="D74" s="43">
        <f t="shared" si="16"/>
        <v>0</v>
      </c>
      <c r="E74" s="217"/>
      <c r="F74" s="215"/>
      <c r="G74" s="215"/>
      <c r="H74" s="215"/>
      <c r="I74" s="215"/>
      <c r="J74" s="215"/>
      <c r="K74" s="279"/>
      <c r="L74" s="279"/>
      <c r="M74" s="279"/>
      <c r="N74" s="279"/>
      <c r="O74" s="279"/>
      <c r="P74" s="279"/>
      <c r="Q74" s="279"/>
      <c r="R74" s="279"/>
      <c r="S74" s="279"/>
      <c r="T74" s="279"/>
      <c r="U74" s="279"/>
      <c r="V74" s="279"/>
      <c r="W74" s="279"/>
      <c r="X74" s="279"/>
      <c r="Y74" s="279"/>
      <c r="Z74" s="279"/>
      <c r="AA74" s="279"/>
      <c r="AB74" s="279"/>
      <c r="AC74" s="279"/>
      <c r="AD74" s="136"/>
      <c r="AE74" s="135">
        <f t="shared" si="17"/>
        <v>0</v>
      </c>
    </row>
    <row r="75" spans="1:31" ht="20.100000000000001" customHeight="1" x14ac:dyDescent="0.2">
      <c r="A75" s="309" t="str">
        <f>+CyP!A75</f>
        <v>13-5</v>
      </c>
      <c r="B75" s="143" t="str">
        <f t="shared" si="13"/>
        <v>Zócalo cerámico</v>
      </c>
      <c r="C75" s="144"/>
      <c r="D75" s="43">
        <f t="shared" si="16"/>
        <v>0</v>
      </c>
      <c r="E75" s="217"/>
      <c r="F75" s="215"/>
      <c r="G75" s="215"/>
      <c r="H75" s="215"/>
      <c r="I75" s="215"/>
      <c r="J75" s="215"/>
      <c r="K75" s="279"/>
      <c r="L75" s="279"/>
      <c r="M75" s="279"/>
      <c r="N75" s="279"/>
      <c r="O75" s="279"/>
      <c r="P75" s="279"/>
      <c r="Q75" s="279"/>
      <c r="R75" s="279"/>
      <c r="S75" s="279"/>
      <c r="T75" s="279"/>
      <c r="U75" s="279"/>
      <c r="V75" s="279"/>
      <c r="W75" s="279"/>
      <c r="X75" s="279"/>
      <c r="Y75" s="279"/>
      <c r="Z75" s="279"/>
      <c r="AA75" s="279"/>
      <c r="AB75" s="279"/>
      <c r="AC75" s="279"/>
      <c r="AD75" s="136"/>
      <c r="AE75" s="135">
        <f t="shared" si="17"/>
        <v>0</v>
      </c>
    </row>
    <row r="76" spans="1:31" ht="20.100000000000001" customHeight="1" x14ac:dyDescent="0.2">
      <c r="A76" s="309" t="str">
        <f>+CyP!A76</f>
        <v>13-6</v>
      </c>
      <c r="B76" s="143" t="str">
        <f t="shared" si="13"/>
        <v>Zócalo de madera</v>
      </c>
      <c r="C76" s="144"/>
      <c r="D76" s="43">
        <f t="shared" si="16"/>
        <v>0</v>
      </c>
      <c r="E76" s="217"/>
      <c r="F76" s="215"/>
      <c r="G76" s="215"/>
      <c r="H76" s="215"/>
      <c r="I76" s="215"/>
      <c r="J76" s="215"/>
      <c r="K76" s="279"/>
      <c r="L76" s="279"/>
      <c r="M76" s="279"/>
      <c r="N76" s="279"/>
      <c r="O76" s="279"/>
      <c r="P76" s="279"/>
      <c r="Q76" s="279"/>
      <c r="R76" s="279"/>
      <c r="S76" s="279"/>
      <c r="T76" s="279"/>
      <c r="U76" s="279"/>
      <c r="V76" s="279"/>
      <c r="W76" s="279"/>
      <c r="X76" s="279"/>
      <c r="Y76" s="279"/>
      <c r="Z76" s="279"/>
      <c r="AA76" s="279"/>
      <c r="AB76" s="279"/>
      <c r="AC76" s="279"/>
      <c r="AD76" s="136"/>
      <c r="AE76" s="135">
        <f t="shared" si="17"/>
        <v>0</v>
      </c>
    </row>
    <row r="77" spans="1:31" ht="20.100000000000001" customHeight="1" x14ac:dyDescent="0.2">
      <c r="A77" s="309" t="str">
        <f>+CyP!A77</f>
        <v>13-7</v>
      </c>
      <c r="B77" s="143" t="str">
        <f t="shared" si="13"/>
        <v>Zócalo hormigón</v>
      </c>
      <c r="C77" s="144"/>
      <c r="D77" s="43">
        <f t="shared" si="16"/>
        <v>0</v>
      </c>
      <c r="E77" s="217"/>
      <c r="F77" s="215"/>
      <c r="G77" s="215"/>
      <c r="H77" s="215"/>
      <c r="I77" s="215"/>
      <c r="J77" s="215"/>
      <c r="K77" s="279"/>
      <c r="L77" s="279"/>
      <c r="M77" s="279"/>
      <c r="N77" s="279"/>
      <c r="O77" s="279"/>
      <c r="P77" s="279"/>
      <c r="Q77" s="279"/>
      <c r="R77" s="279"/>
      <c r="S77" s="279"/>
      <c r="T77" s="279"/>
      <c r="U77" s="279"/>
      <c r="V77" s="279"/>
      <c r="W77" s="279"/>
      <c r="X77" s="279"/>
      <c r="Y77" s="279"/>
      <c r="Z77" s="279"/>
      <c r="AA77" s="279"/>
      <c r="AB77" s="279"/>
      <c r="AC77" s="279"/>
      <c r="AD77" s="136"/>
      <c r="AE77" s="135">
        <f t="shared" si="17"/>
        <v>0</v>
      </c>
    </row>
    <row r="78" spans="1:31" ht="20.100000000000001" customHeight="1" x14ac:dyDescent="0.2">
      <c r="A78" s="309" t="str">
        <f>+CyP!A78</f>
        <v>13-8</v>
      </c>
      <c r="B78" s="143" t="str">
        <f t="shared" si="13"/>
        <v>Antepechos de hormigón</v>
      </c>
      <c r="C78" s="144"/>
      <c r="D78" s="43">
        <f t="shared" si="16"/>
        <v>0</v>
      </c>
      <c r="E78" s="217"/>
      <c r="F78" s="215"/>
      <c r="G78" s="215"/>
      <c r="H78" s="215"/>
      <c r="I78" s="215"/>
      <c r="J78" s="215"/>
      <c r="K78" s="279"/>
      <c r="L78" s="279"/>
      <c r="M78" s="279"/>
      <c r="N78" s="279"/>
      <c r="O78" s="279"/>
      <c r="P78" s="279"/>
      <c r="Q78" s="279"/>
      <c r="R78" s="279"/>
      <c r="S78" s="279"/>
      <c r="T78" s="279"/>
      <c r="U78" s="279"/>
      <c r="V78" s="279"/>
      <c r="W78" s="279"/>
      <c r="X78" s="279"/>
      <c r="Y78" s="279"/>
      <c r="Z78" s="279"/>
      <c r="AA78" s="279"/>
      <c r="AB78" s="279"/>
      <c r="AC78" s="279"/>
      <c r="AD78" s="136"/>
      <c r="AE78" s="135">
        <f t="shared" si="17"/>
        <v>0</v>
      </c>
    </row>
    <row r="79" spans="1:31" ht="20.100000000000001" customHeight="1" x14ac:dyDescent="0.2">
      <c r="A79" s="309" t="str">
        <f>+CyP!A79</f>
        <v>13-9</v>
      </c>
      <c r="B79" s="143" t="str">
        <f t="shared" si="13"/>
        <v>Umbrales de granito natural</v>
      </c>
      <c r="C79" s="144"/>
      <c r="D79" s="43">
        <f t="shared" si="16"/>
        <v>0</v>
      </c>
      <c r="E79" s="217"/>
      <c r="F79" s="215"/>
      <c r="G79" s="215"/>
      <c r="H79" s="215"/>
      <c r="I79" s="215"/>
      <c r="J79" s="215"/>
      <c r="K79" s="279"/>
      <c r="L79" s="279"/>
      <c r="M79" s="279"/>
      <c r="N79" s="279"/>
      <c r="O79" s="279"/>
      <c r="P79" s="279"/>
      <c r="Q79" s="279"/>
      <c r="R79" s="279"/>
      <c r="S79" s="279"/>
      <c r="T79" s="279"/>
      <c r="U79" s="279"/>
      <c r="V79" s="279"/>
      <c r="W79" s="279"/>
      <c r="X79" s="279"/>
      <c r="Y79" s="279"/>
      <c r="Z79" s="279"/>
      <c r="AA79" s="279"/>
      <c r="AB79" s="279"/>
      <c r="AC79" s="279"/>
      <c r="AD79" s="136"/>
      <c r="AE79" s="135">
        <f t="shared" si="17"/>
        <v>0</v>
      </c>
    </row>
    <row r="80" spans="1:31" ht="20.100000000000001" customHeight="1" x14ac:dyDescent="0.2">
      <c r="A80" s="309" t="str">
        <f>+CyP!A80</f>
        <v>13-10</v>
      </c>
      <c r="B80" s="143" t="str">
        <f t="shared" si="13"/>
        <v>Piso cemento rodillado - Exterior</v>
      </c>
      <c r="C80" s="144"/>
      <c r="D80" s="43">
        <f t="shared" si="16"/>
        <v>0</v>
      </c>
      <c r="E80" s="217"/>
      <c r="F80" s="215"/>
      <c r="G80" s="215"/>
      <c r="H80" s="215"/>
      <c r="I80" s="215"/>
      <c r="J80" s="215"/>
      <c r="K80" s="279"/>
      <c r="L80" s="279"/>
      <c r="M80" s="279"/>
      <c r="N80" s="279"/>
      <c r="O80" s="279"/>
      <c r="P80" s="279"/>
      <c r="Q80" s="279"/>
      <c r="R80" s="279"/>
      <c r="S80" s="279"/>
      <c r="T80" s="279"/>
      <c r="U80" s="279"/>
      <c r="V80" s="279"/>
      <c r="W80" s="279"/>
      <c r="X80" s="279"/>
      <c r="Y80" s="279"/>
      <c r="Z80" s="279"/>
      <c r="AA80" s="279"/>
      <c r="AB80" s="279"/>
      <c r="AC80" s="279"/>
      <c r="AD80" s="136"/>
      <c r="AE80" s="135">
        <f t="shared" si="17"/>
        <v>0</v>
      </c>
    </row>
    <row r="81" spans="1:31" ht="20.100000000000001" customHeight="1" x14ac:dyDescent="0.2">
      <c r="A81" s="309" t="str">
        <f>+CyP!A81</f>
        <v>13-11</v>
      </c>
      <c r="B81" s="143" t="str">
        <f t="shared" ref="B81:B131" si="18">IF(A81="","",VLOOKUP(A81,Computo_Presupuesto,2,FALSE))</f>
        <v>Pavimentos de HºAº</v>
      </c>
      <c r="C81" s="144"/>
      <c r="D81" s="43">
        <f t="shared" ref="D81:D131" si="19">IF(A81="","",VLOOKUP(A81,Computo_Presupuesto,8,FALSE))</f>
        <v>0</v>
      </c>
      <c r="E81" s="217"/>
      <c r="F81" s="215"/>
      <c r="G81" s="215"/>
      <c r="H81" s="215"/>
      <c r="I81" s="215"/>
      <c r="J81" s="215"/>
      <c r="K81" s="279"/>
      <c r="L81" s="279"/>
      <c r="M81" s="279"/>
      <c r="N81" s="279"/>
      <c r="O81" s="279"/>
      <c r="P81" s="279"/>
      <c r="Q81" s="279"/>
      <c r="R81" s="279"/>
      <c r="S81" s="279"/>
      <c r="T81" s="279"/>
      <c r="U81" s="279"/>
      <c r="V81" s="279"/>
      <c r="W81" s="279"/>
      <c r="X81" s="279"/>
      <c r="Y81" s="279"/>
      <c r="Z81" s="279"/>
      <c r="AA81" s="279"/>
      <c r="AB81" s="279"/>
      <c r="AC81" s="279"/>
      <c r="AD81" s="136"/>
      <c r="AE81" s="135">
        <f t="shared" ref="AE81:AE86" si="20">SUM(F81:J81)</f>
        <v>0</v>
      </c>
    </row>
    <row r="82" spans="1:31" ht="20.100000000000001" customHeight="1" x14ac:dyDescent="0.2">
      <c r="A82" s="309" t="str">
        <f>+CyP!A82</f>
        <v>13-12</v>
      </c>
      <c r="B82" s="143" t="str">
        <f t="shared" si="18"/>
        <v>Escalones de granito natural</v>
      </c>
      <c r="C82" s="144"/>
      <c r="D82" s="43">
        <f t="shared" si="19"/>
        <v>0</v>
      </c>
      <c r="E82" s="217"/>
      <c r="F82" s="215"/>
      <c r="G82" s="215"/>
      <c r="H82" s="215"/>
      <c r="I82" s="215"/>
      <c r="J82" s="215"/>
      <c r="K82" s="279"/>
      <c r="L82" s="279"/>
      <c r="M82" s="279"/>
      <c r="N82" s="279"/>
      <c r="O82" s="279"/>
      <c r="P82" s="279"/>
      <c r="Q82" s="279"/>
      <c r="R82" s="279"/>
      <c r="S82" s="279"/>
      <c r="T82" s="279"/>
      <c r="U82" s="279"/>
      <c r="V82" s="279"/>
      <c r="W82" s="279"/>
      <c r="X82" s="279"/>
      <c r="Y82" s="279"/>
      <c r="Z82" s="279"/>
      <c r="AA82" s="279"/>
      <c r="AB82" s="279"/>
      <c r="AC82" s="279"/>
      <c r="AD82" s="136"/>
      <c r="AE82" s="135">
        <f t="shared" si="20"/>
        <v>0</v>
      </c>
    </row>
    <row r="83" spans="1:31" ht="20.100000000000001" customHeight="1" x14ac:dyDescent="0.2">
      <c r="A83" s="309">
        <f>+CyP!A83</f>
        <v>14</v>
      </c>
      <c r="B83" s="310" t="str">
        <f t="shared" si="18"/>
        <v>MESADAS</v>
      </c>
      <c r="C83" s="144"/>
      <c r="D83" s="43">
        <f t="shared" si="19"/>
        <v>0</v>
      </c>
      <c r="E83" s="217"/>
      <c r="F83" s="215"/>
      <c r="G83" s="215"/>
      <c r="H83" s="215"/>
      <c r="I83" s="215"/>
      <c r="J83" s="215"/>
      <c r="K83" s="279"/>
      <c r="L83" s="279"/>
      <c r="M83" s="279"/>
      <c r="N83" s="279"/>
      <c r="O83" s="279"/>
      <c r="P83" s="279"/>
      <c r="Q83" s="279"/>
      <c r="R83" s="279"/>
      <c r="S83" s="279"/>
      <c r="T83" s="279"/>
      <c r="U83" s="279"/>
      <c r="V83" s="279"/>
      <c r="W83" s="279"/>
      <c r="X83" s="279"/>
      <c r="Y83" s="279"/>
      <c r="Z83" s="279"/>
      <c r="AA83" s="279"/>
      <c r="AB83" s="279"/>
      <c r="AC83" s="279"/>
      <c r="AD83" s="136"/>
      <c r="AE83" s="135">
        <f t="shared" si="20"/>
        <v>0</v>
      </c>
    </row>
    <row r="84" spans="1:31" ht="20.100000000000001" customHeight="1" x14ac:dyDescent="0.2">
      <c r="A84" s="309" t="str">
        <f>+CyP!A84</f>
        <v>14-1</v>
      </c>
      <c r="B84" s="143" t="str">
        <f t="shared" si="18"/>
        <v>Mesada granito natural</v>
      </c>
      <c r="C84" s="144"/>
      <c r="D84" s="43">
        <f t="shared" si="19"/>
        <v>0</v>
      </c>
      <c r="E84" s="217"/>
      <c r="F84" s="215"/>
      <c r="G84" s="215"/>
      <c r="H84" s="215"/>
      <c r="I84" s="215"/>
      <c r="J84" s="215"/>
      <c r="K84" s="279"/>
      <c r="L84" s="279"/>
      <c r="M84" s="279"/>
      <c r="N84" s="279"/>
      <c r="O84" s="279"/>
      <c r="P84" s="279"/>
      <c r="Q84" s="279"/>
      <c r="R84" s="279"/>
      <c r="S84" s="279"/>
      <c r="T84" s="279"/>
      <c r="U84" s="279"/>
      <c r="V84" s="279"/>
      <c r="W84" s="279"/>
      <c r="X84" s="279"/>
      <c r="Y84" s="279"/>
      <c r="Z84" s="279"/>
      <c r="AA84" s="279"/>
      <c r="AB84" s="279"/>
      <c r="AC84" s="279"/>
      <c r="AD84" s="136"/>
      <c r="AE84" s="135">
        <f t="shared" si="20"/>
        <v>0</v>
      </c>
    </row>
    <row r="85" spans="1:31" ht="20.100000000000001" customHeight="1" x14ac:dyDescent="0.2">
      <c r="A85" s="309">
        <f>+CyP!A85</f>
        <v>15</v>
      </c>
      <c r="B85" s="310" t="str">
        <f t="shared" si="18"/>
        <v>VIDRIOS Y ESPEJOS</v>
      </c>
      <c r="C85" s="144"/>
      <c r="D85" s="43">
        <f t="shared" si="19"/>
        <v>0</v>
      </c>
      <c r="E85" s="217"/>
      <c r="F85" s="215"/>
      <c r="G85" s="215"/>
      <c r="H85" s="215"/>
      <c r="I85" s="215"/>
      <c r="J85" s="215"/>
      <c r="K85" s="279"/>
      <c r="L85" s="279"/>
      <c r="M85" s="279"/>
      <c r="N85" s="279"/>
      <c r="O85" s="279"/>
      <c r="P85" s="279"/>
      <c r="Q85" s="279"/>
      <c r="R85" s="279"/>
      <c r="S85" s="279"/>
      <c r="T85" s="279"/>
      <c r="U85" s="279"/>
      <c r="V85" s="279"/>
      <c r="W85" s="279"/>
      <c r="X85" s="279"/>
      <c r="Y85" s="279"/>
      <c r="Z85" s="279"/>
      <c r="AA85" s="279"/>
      <c r="AB85" s="279"/>
      <c r="AC85" s="279"/>
      <c r="AD85" s="136"/>
      <c r="AE85" s="135">
        <f t="shared" si="20"/>
        <v>0</v>
      </c>
    </row>
    <row r="86" spans="1:31" ht="20.100000000000001" customHeight="1" x14ac:dyDescent="0.2">
      <c r="A86" s="309" t="str">
        <f>+CyP!A86</f>
        <v>15-1</v>
      </c>
      <c r="B86" s="143" t="str">
        <f t="shared" si="18"/>
        <v>Laminado de seguridad (float 3+PVB+float 3)</v>
      </c>
      <c r="C86" s="144"/>
      <c r="D86" s="43">
        <f t="shared" si="19"/>
        <v>0</v>
      </c>
      <c r="E86" s="217"/>
      <c r="F86" s="215"/>
      <c r="G86" s="215"/>
      <c r="H86" s="215"/>
      <c r="I86" s="215"/>
      <c r="J86" s="215"/>
      <c r="K86" s="279"/>
      <c r="L86" s="279"/>
      <c r="M86" s="279"/>
      <c r="N86" s="279"/>
      <c r="O86" s="279"/>
      <c r="P86" s="279"/>
      <c r="Q86" s="279"/>
      <c r="R86" s="279"/>
      <c r="S86" s="279"/>
      <c r="T86" s="279"/>
      <c r="U86" s="279"/>
      <c r="V86" s="279"/>
      <c r="W86" s="279"/>
      <c r="X86" s="279"/>
      <c r="Y86" s="279"/>
      <c r="Z86" s="279"/>
      <c r="AA86" s="279"/>
      <c r="AB86" s="279"/>
      <c r="AC86" s="279"/>
      <c r="AD86" s="136"/>
      <c r="AE86" s="135">
        <f t="shared" si="20"/>
        <v>0</v>
      </c>
    </row>
    <row r="87" spans="1:31" ht="20.100000000000001" customHeight="1" x14ac:dyDescent="0.2">
      <c r="A87" s="309" t="str">
        <f>+CyP!A87</f>
        <v>15-2</v>
      </c>
      <c r="B87" s="143" t="str">
        <f t="shared" si="18"/>
        <v>Espejos</v>
      </c>
      <c r="C87" s="144"/>
      <c r="D87" s="43">
        <f t="shared" si="19"/>
        <v>0</v>
      </c>
      <c r="E87" s="217"/>
      <c r="F87" s="215"/>
      <c r="G87" s="215"/>
      <c r="H87" s="215"/>
      <c r="I87" s="215"/>
      <c r="J87" s="215"/>
      <c r="K87" s="279"/>
      <c r="L87" s="279"/>
      <c r="M87" s="279"/>
      <c r="N87" s="279"/>
      <c r="O87" s="279"/>
      <c r="P87" s="279"/>
      <c r="Q87" s="279"/>
      <c r="R87" s="279"/>
      <c r="S87" s="279"/>
      <c r="T87" s="279"/>
      <c r="U87" s="279"/>
      <c r="V87" s="279"/>
      <c r="W87" s="279"/>
      <c r="X87" s="279"/>
      <c r="Y87" s="279"/>
      <c r="Z87" s="279"/>
      <c r="AA87" s="279"/>
      <c r="AB87" s="279"/>
      <c r="AC87" s="279"/>
      <c r="AD87" s="136"/>
      <c r="AE87" s="135">
        <f>SUM(F87:J87)</f>
        <v>0</v>
      </c>
    </row>
    <row r="88" spans="1:31" ht="20.100000000000001" customHeight="1" x14ac:dyDescent="0.2">
      <c r="A88" s="309">
        <f>+CyP!A88</f>
        <v>16</v>
      </c>
      <c r="B88" s="310" t="str">
        <f t="shared" si="18"/>
        <v>PINTURAS</v>
      </c>
      <c r="C88" s="144"/>
      <c r="D88" s="43">
        <f t="shared" si="19"/>
        <v>0</v>
      </c>
      <c r="E88" s="217"/>
      <c r="F88" s="215"/>
      <c r="G88" s="215"/>
      <c r="H88" s="215"/>
      <c r="I88" s="215"/>
      <c r="J88" s="215"/>
      <c r="K88" s="279"/>
      <c r="L88" s="279"/>
      <c r="M88" s="279"/>
      <c r="N88" s="279"/>
      <c r="O88" s="279"/>
      <c r="P88" s="279"/>
      <c r="Q88" s="279"/>
      <c r="R88" s="279"/>
      <c r="S88" s="279"/>
      <c r="T88" s="279"/>
      <c r="U88" s="279"/>
      <c r="V88" s="279"/>
      <c r="W88" s="279"/>
      <c r="X88" s="279"/>
      <c r="Y88" s="279"/>
      <c r="Z88" s="279"/>
      <c r="AA88" s="279"/>
      <c r="AB88" s="279"/>
      <c r="AC88" s="279"/>
      <c r="AD88" s="136"/>
      <c r="AE88" s="135">
        <f>SUM(F88:J88)</f>
        <v>0</v>
      </c>
    </row>
    <row r="89" spans="1:31" ht="20.100000000000001" customHeight="1" x14ac:dyDescent="0.2">
      <c r="A89" s="309" t="str">
        <f>+CyP!A89</f>
        <v>16-1</v>
      </c>
      <c r="B89" s="143" t="str">
        <f t="shared" si="18"/>
        <v>Látex muro interior</v>
      </c>
      <c r="C89" s="144"/>
      <c r="D89" s="43">
        <f t="shared" si="19"/>
        <v>0</v>
      </c>
      <c r="E89" s="217"/>
      <c r="F89" s="215"/>
      <c r="G89" s="215"/>
      <c r="H89" s="215"/>
      <c r="I89" s="215"/>
      <c r="J89" s="215"/>
      <c r="K89" s="279"/>
      <c r="L89" s="279"/>
      <c r="M89" s="279"/>
      <c r="N89" s="279"/>
      <c r="O89" s="279"/>
      <c r="P89" s="279"/>
      <c r="Q89" s="279"/>
      <c r="R89" s="279"/>
      <c r="S89" s="279"/>
      <c r="T89" s="279"/>
      <c r="U89" s="279"/>
      <c r="V89" s="279"/>
      <c r="W89" s="279"/>
      <c r="X89" s="279"/>
      <c r="Y89" s="279"/>
      <c r="Z89" s="279"/>
      <c r="AA89" s="279"/>
      <c r="AB89" s="279"/>
      <c r="AC89" s="279"/>
      <c r="AD89" s="136"/>
      <c r="AE89" s="135">
        <f>SUM(F89:J89)</f>
        <v>0</v>
      </c>
    </row>
    <row r="90" spans="1:31" ht="20.100000000000001" customHeight="1" x14ac:dyDescent="0.2">
      <c r="A90" s="309" t="str">
        <f>+CyP!A90</f>
        <v>16-2</v>
      </c>
      <c r="B90" s="143" t="str">
        <f t="shared" si="18"/>
        <v>Látex cielorraso antihongos</v>
      </c>
      <c r="C90" s="144"/>
      <c r="D90" s="43"/>
      <c r="E90" s="217"/>
      <c r="F90" s="215"/>
      <c r="G90" s="215"/>
      <c r="H90" s="215"/>
      <c r="I90" s="215"/>
      <c r="J90" s="215"/>
      <c r="K90" s="279"/>
      <c r="L90" s="279"/>
      <c r="M90" s="279"/>
      <c r="N90" s="279"/>
      <c r="O90" s="279"/>
      <c r="P90" s="279"/>
      <c r="Q90" s="279"/>
      <c r="R90" s="279"/>
      <c r="S90" s="279"/>
      <c r="T90" s="279"/>
      <c r="U90" s="279"/>
      <c r="V90" s="279"/>
      <c r="W90" s="279"/>
      <c r="X90" s="279"/>
      <c r="Y90" s="279"/>
      <c r="Z90" s="279"/>
      <c r="AA90" s="279"/>
      <c r="AB90" s="279"/>
      <c r="AC90" s="279"/>
      <c r="AD90" s="136"/>
      <c r="AE90" s="135"/>
    </row>
    <row r="91" spans="1:31" ht="20.100000000000001" customHeight="1" x14ac:dyDescent="0.2">
      <c r="A91" s="309" t="str">
        <f>+CyP!A91</f>
        <v>16-3</v>
      </c>
      <c r="B91" s="143" t="str">
        <f t="shared" si="18"/>
        <v>Esmalte sintético sobre carpintería madera</v>
      </c>
      <c r="C91" s="144"/>
      <c r="D91" s="43"/>
      <c r="E91" s="217"/>
      <c r="F91" s="215"/>
      <c r="G91" s="215"/>
      <c r="H91" s="215"/>
      <c r="I91" s="215"/>
      <c r="J91" s="215"/>
      <c r="K91" s="279"/>
      <c r="L91" s="279"/>
      <c r="M91" s="279"/>
      <c r="N91" s="279"/>
      <c r="O91" s="279"/>
      <c r="P91" s="279"/>
      <c r="Q91" s="279"/>
      <c r="R91" s="279"/>
      <c r="S91" s="279"/>
      <c r="T91" s="279"/>
      <c r="U91" s="279"/>
      <c r="V91" s="279"/>
      <c r="W91" s="279"/>
      <c r="X91" s="279"/>
      <c r="Y91" s="279"/>
      <c r="Z91" s="279"/>
      <c r="AA91" s="279"/>
      <c r="AB91" s="279"/>
      <c r="AC91" s="279"/>
      <c r="AD91" s="136"/>
      <c r="AE91" s="135"/>
    </row>
    <row r="92" spans="1:31" ht="20.100000000000001" customHeight="1" x14ac:dyDescent="0.2">
      <c r="A92" s="309" t="str">
        <f>+CyP!A92</f>
        <v>16-4</v>
      </c>
      <c r="B92" s="143" t="str">
        <f t="shared" si="18"/>
        <v>Esmalte sintético sobre carpintería metálica y herrería</v>
      </c>
      <c r="C92" s="144"/>
      <c r="D92" s="43"/>
      <c r="E92" s="217"/>
      <c r="F92" s="215"/>
      <c r="G92" s="215"/>
      <c r="H92" s="215"/>
      <c r="I92" s="215"/>
      <c r="J92" s="215"/>
      <c r="K92" s="279"/>
      <c r="L92" s="279"/>
      <c r="M92" s="279"/>
      <c r="N92" s="279"/>
      <c r="O92" s="279"/>
      <c r="P92" s="279"/>
      <c r="Q92" s="279"/>
      <c r="R92" s="279"/>
      <c r="S92" s="279"/>
      <c r="T92" s="279"/>
      <c r="U92" s="279"/>
      <c r="V92" s="279"/>
      <c r="W92" s="279"/>
      <c r="X92" s="279"/>
      <c r="Y92" s="279"/>
      <c r="Z92" s="279"/>
      <c r="AA92" s="279"/>
      <c r="AB92" s="279"/>
      <c r="AC92" s="279"/>
      <c r="AD92" s="136"/>
      <c r="AE92" s="135"/>
    </row>
    <row r="93" spans="1:31" ht="20.100000000000001" customHeight="1" x14ac:dyDescent="0.2">
      <c r="A93" s="309" t="str">
        <f>+CyP!A93</f>
        <v>16-5</v>
      </c>
      <c r="B93" s="143" t="str">
        <f t="shared" si="18"/>
        <v>Pintura de demarcación de cancha</v>
      </c>
      <c r="C93" s="144"/>
      <c r="D93" s="43"/>
      <c r="E93" s="217"/>
      <c r="F93" s="215"/>
      <c r="G93" s="215"/>
      <c r="H93" s="215"/>
      <c r="I93" s="215"/>
      <c r="J93" s="215"/>
      <c r="K93" s="279"/>
      <c r="L93" s="279"/>
      <c r="M93" s="279"/>
      <c r="N93" s="279"/>
      <c r="O93" s="279"/>
      <c r="P93" s="279"/>
      <c r="Q93" s="279"/>
      <c r="R93" s="279"/>
      <c r="S93" s="279"/>
      <c r="T93" s="279"/>
      <c r="U93" s="279"/>
      <c r="V93" s="279"/>
      <c r="W93" s="279"/>
      <c r="X93" s="279"/>
      <c r="Y93" s="279"/>
      <c r="Z93" s="279"/>
      <c r="AA93" s="279"/>
      <c r="AB93" s="279"/>
      <c r="AC93" s="279"/>
      <c r="AD93" s="136"/>
      <c r="AE93" s="135"/>
    </row>
    <row r="94" spans="1:31" ht="20.100000000000001" customHeight="1" x14ac:dyDescent="0.2">
      <c r="A94" s="309">
        <f>+CyP!A94</f>
        <v>17</v>
      </c>
      <c r="B94" s="310" t="str">
        <f t="shared" si="18"/>
        <v>CARPINTERIAS</v>
      </c>
      <c r="C94" s="144"/>
      <c r="D94" s="43"/>
      <c r="E94" s="217"/>
      <c r="F94" s="215"/>
      <c r="G94" s="215"/>
      <c r="H94" s="215"/>
      <c r="I94" s="215"/>
      <c r="J94" s="215"/>
      <c r="K94" s="279"/>
      <c r="L94" s="279"/>
      <c r="M94" s="279"/>
      <c r="N94" s="279"/>
      <c r="O94" s="279"/>
      <c r="P94" s="279"/>
      <c r="Q94" s="279"/>
      <c r="R94" s="279"/>
      <c r="S94" s="279"/>
      <c r="T94" s="279"/>
      <c r="U94" s="279"/>
      <c r="V94" s="279"/>
      <c r="W94" s="279"/>
      <c r="X94" s="279"/>
      <c r="Y94" s="279"/>
      <c r="Z94" s="279"/>
      <c r="AA94" s="279"/>
      <c r="AB94" s="279"/>
      <c r="AC94" s="279"/>
      <c r="AD94" s="136"/>
      <c r="AE94" s="135"/>
    </row>
    <row r="95" spans="1:31" ht="20.100000000000001" customHeight="1" x14ac:dyDescent="0.2">
      <c r="A95" s="309" t="str">
        <f>+CyP!A95</f>
        <v>17-1</v>
      </c>
      <c r="B95" s="143" t="str">
        <f t="shared" si="18"/>
        <v>Carpintería madera</v>
      </c>
      <c r="C95" s="144"/>
      <c r="D95" s="43"/>
      <c r="E95" s="217"/>
      <c r="F95" s="215"/>
      <c r="G95" s="215"/>
      <c r="H95" s="215"/>
      <c r="I95" s="215"/>
      <c r="J95" s="215"/>
      <c r="K95" s="279"/>
      <c r="L95" s="279"/>
      <c r="M95" s="279"/>
      <c r="N95" s="279"/>
      <c r="O95" s="279"/>
      <c r="P95" s="279"/>
      <c r="Q95" s="279"/>
      <c r="R95" s="279"/>
      <c r="S95" s="279"/>
      <c r="T95" s="279"/>
      <c r="U95" s="279"/>
      <c r="V95" s="279"/>
      <c r="W95" s="279"/>
      <c r="X95" s="279"/>
      <c r="Y95" s="279"/>
      <c r="Z95" s="279"/>
      <c r="AA95" s="279"/>
      <c r="AB95" s="279"/>
      <c r="AC95" s="279"/>
      <c r="AD95" s="136"/>
      <c r="AE95" s="135"/>
    </row>
    <row r="96" spans="1:31" ht="20.100000000000001" customHeight="1" x14ac:dyDescent="0.2">
      <c r="A96" s="309" t="str">
        <f>+CyP!A96</f>
        <v>17-2</v>
      </c>
      <c r="B96" s="143" t="str">
        <f t="shared" si="18"/>
        <v>Carpintería metálica</v>
      </c>
      <c r="C96" s="144"/>
      <c r="D96" s="43"/>
      <c r="E96" s="217"/>
      <c r="F96" s="215"/>
      <c r="G96" s="215"/>
      <c r="H96" s="215"/>
      <c r="I96" s="215"/>
      <c r="J96" s="215"/>
      <c r="K96" s="279"/>
      <c r="L96" s="279"/>
      <c r="M96" s="279"/>
      <c r="N96" s="279"/>
      <c r="O96" s="279"/>
      <c r="P96" s="279"/>
      <c r="Q96" s="279"/>
      <c r="R96" s="279"/>
      <c r="S96" s="279"/>
      <c r="T96" s="279"/>
      <c r="U96" s="279"/>
      <c r="V96" s="279"/>
      <c r="W96" s="279"/>
      <c r="X96" s="279"/>
      <c r="Y96" s="279"/>
      <c r="Z96" s="279"/>
      <c r="AA96" s="279"/>
      <c r="AB96" s="279"/>
      <c r="AC96" s="279"/>
      <c r="AD96" s="136"/>
      <c r="AE96" s="135"/>
    </row>
    <row r="97" spans="1:31" ht="20.100000000000001" customHeight="1" x14ac:dyDescent="0.2">
      <c r="A97" s="309" t="str">
        <f>+CyP!A97</f>
        <v>17-3</v>
      </c>
      <c r="B97" s="143" t="str">
        <f t="shared" si="18"/>
        <v>Carpintería aluminio</v>
      </c>
      <c r="C97" s="144"/>
      <c r="D97" s="43"/>
      <c r="E97" s="217"/>
      <c r="F97" s="215"/>
      <c r="G97" s="215"/>
      <c r="H97" s="215"/>
      <c r="I97" s="215"/>
      <c r="J97" s="215"/>
      <c r="K97" s="279"/>
      <c r="L97" s="279"/>
      <c r="M97" s="279"/>
      <c r="N97" s="279"/>
      <c r="O97" s="279"/>
      <c r="P97" s="279"/>
      <c r="Q97" s="279"/>
      <c r="R97" s="279"/>
      <c r="S97" s="279"/>
      <c r="T97" s="279"/>
      <c r="U97" s="279"/>
      <c r="V97" s="279"/>
      <c r="W97" s="279"/>
      <c r="X97" s="279"/>
      <c r="Y97" s="279"/>
      <c r="Z97" s="279"/>
      <c r="AA97" s="279"/>
      <c r="AB97" s="279"/>
      <c r="AC97" s="279"/>
      <c r="AD97" s="136"/>
      <c r="AE97" s="135"/>
    </row>
    <row r="98" spans="1:31" ht="20.100000000000001" customHeight="1" x14ac:dyDescent="0.2">
      <c r="A98" s="309" t="str">
        <f>+CyP!A98</f>
        <v>17-4</v>
      </c>
      <c r="B98" s="143" t="str">
        <f t="shared" si="18"/>
        <v>Barandas y protección - Cancha</v>
      </c>
      <c r="C98" s="144"/>
      <c r="D98" s="43"/>
      <c r="E98" s="217"/>
      <c r="F98" s="215"/>
      <c r="G98" s="215"/>
      <c r="H98" s="215"/>
      <c r="I98" s="215"/>
      <c r="J98" s="215"/>
      <c r="K98" s="279"/>
      <c r="L98" s="279"/>
      <c r="M98" s="279"/>
      <c r="N98" s="279"/>
      <c r="O98" s="279"/>
      <c r="P98" s="279"/>
      <c r="Q98" s="279"/>
      <c r="R98" s="279"/>
      <c r="S98" s="279"/>
      <c r="T98" s="279"/>
      <c r="U98" s="279"/>
      <c r="V98" s="279"/>
      <c r="W98" s="279"/>
      <c r="X98" s="279"/>
      <c r="Y98" s="279"/>
      <c r="Z98" s="279"/>
      <c r="AA98" s="279"/>
      <c r="AB98" s="279"/>
      <c r="AC98" s="279"/>
      <c r="AD98" s="136"/>
      <c r="AE98" s="135"/>
    </row>
    <row r="99" spans="1:31" ht="20.100000000000001" customHeight="1" x14ac:dyDescent="0.2">
      <c r="A99" s="309" t="str">
        <f>+CyP!A99</f>
        <v>17-5</v>
      </c>
      <c r="B99" s="143" t="str">
        <f t="shared" si="18"/>
        <v>Barandas de caño laminado - Escaleras</v>
      </c>
      <c r="C99" s="144"/>
      <c r="D99" s="43"/>
      <c r="E99" s="217"/>
      <c r="F99" s="215"/>
      <c r="G99" s="215"/>
      <c r="H99" s="215"/>
      <c r="I99" s="215"/>
      <c r="J99" s="215"/>
      <c r="K99" s="279"/>
      <c r="L99" s="279"/>
      <c r="M99" s="279"/>
      <c r="N99" s="279"/>
      <c r="O99" s="279"/>
      <c r="P99" s="279"/>
      <c r="Q99" s="279"/>
      <c r="R99" s="279"/>
      <c r="S99" s="279"/>
      <c r="T99" s="279"/>
      <c r="U99" s="279"/>
      <c r="V99" s="279"/>
      <c r="W99" s="279"/>
      <c r="X99" s="279"/>
      <c r="Y99" s="279"/>
      <c r="Z99" s="279"/>
      <c r="AA99" s="279"/>
      <c r="AB99" s="279"/>
      <c r="AC99" s="279"/>
      <c r="AD99" s="136"/>
      <c r="AE99" s="135"/>
    </row>
    <row r="100" spans="1:31" ht="20.100000000000001" customHeight="1" x14ac:dyDescent="0.2">
      <c r="A100" s="309">
        <f>+CyP!A100</f>
        <v>18</v>
      </c>
      <c r="B100" s="310" t="str">
        <f t="shared" si="18"/>
        <v>ESTRUCTURAS y CUBIERTAS METALICAS</v>
      </c>
      <c r="C100" s="144"/>
      <c r="D100" s="43"/>
      <c r="E100" s="217"/>
      <c r="F100" s="215"/>
      <c r="G100" s="215"/>
      <c r="H100" s="215"/>
      <c r="I100" s="215"/>
      <c r="J100" s="215"/>
      <c r="K100" s="279"/>
      <c r="L100" s="279"/>
      <c r="M100" s="279"/>
      <c r="N100" s="279"/>
      <c r="O100" s="279"/>
      <c r="P100" s="279"/>
      <c r="Q100" s="279"/>
      <c r="R100" s="279"/>
      <c r="S100" s="279"/>
      <c r="T100" s="279"/>
      <c r="U100" s="279"/>
      <c r="V100" s="279"/>
      <c r="W100" s="279"/>
      <c r="X100" s="279"/>
      <c r="Y100" s="279"/>
      <c r="Z100" s="279"/>
      <c r="AA100" s="279"/>
      <c r="AB100" s="279"/>
      <c r="AC100" s="279"/>
      <c r="AD100" s="136"/>
      <c r="AE100" s="135"/>
    </row>
    <row r="101" spans="1:31" ht="20.100000000000001" customHeight="1" x14ac:dyDescent="0.2">
      <c r="A101" s="309" t="str">
        <f>+CyP!A101</f>
        <v>18-1</v>
      </c>
      <c r="B101" s="143" t="str">
        <f t="shared" si="18"/>
        <v>Estructura Metalica con cubierta Termopanel</v>
      </c>
      <c r="C101" s="144"/>
      <c r="D101" s="43"/>
      <c r="E101" s="217"/>
      <c r="F101" s="215"/>
      <c r="G101" s="215"/>
      <c r="H101" s="215"/>
      <c r="I101" s="215"/>
      <c r="J101" s="215"/>
      <c r="K101" s="279"/>
      <c r="L101" s="279"/>
      <c r="M101" s="279"/>
      <c r="N101" s="279"/>
      <c r="O101" s="279"/>
      <c r="P101" s="279"/>
      <c r="Q101" s="279"/>
      <c r="R101" s="279"/>
      <c r="S101" s="279"/>
      <c r="T101" s="279"/>
      <c r="U101" s="279"/>
      <c r="V101" s="279"/>
      <c r="W101" s="279"/>
      <c r="X101" s="279"/>
      <c r="Y101" s="279"/>
      <c r="Z101" s="279"/>
      <c r="AA101" s="279"/>
      <c r="AB101" s="279"/>
      <c r="AC101" s="279"/>
      <c r="AD101" s="136"/>
      <c r="AE101" s="135"/>
    </row>
    <row r="102" spans="1:31" ht="20.100000000000001" customHeight="1" x14ac:dyDescent="0.2">
      <c r="A102" s="309" t="str">
        <f>+CyP!A102</f>
        <v>18-2</v>
      </c>
      <c r="B102" s="143" t="str">
        <f t="shared" si="18"/>
        <v>Estructura Metalica pérgola</v>
      </c>
      <c r="C102" s="144"/>
      <c r="D102" s="43"/>
      <c r="E102" s="217"/>
      <c r="F102" s="215"/>
      <c r="G102" s="215"/>
      <c r="H102" s="215"/>
      <c r="I102" s="215"/>
      <c r="J102" s="215"/>
      <c r="K102" s="279"/>
      <c r="L102" s="279"/>
      <c r="M102" s="279"/>
      <c r="N102" s="279"/>
      <c r="O102" s="279"/>
      <c r="P102" s="279"/>
      <c r="Q102" s="279"/>
      <c r="R102" s="279"/>
      <c r="S102" s="279"/>
      <c r="T102" s="279"/>
      <c r="U102" s="279"/>
      <c r="V102" s="279"/>
      <c r="W102" s="279"/>
      <c r="X102" s="279"/>
      <c r="Y102" s="279"/>
      <c r="Z102" s="279"/>
      <c r="AA102" s="279"/>
      <c r="AB102" s="279"/>
      <c r="AC102" s="279"/>
      <c r="AD102" s="136"/>
      <c r="AE102" s="135"/>
    </row>
    <row r="103" spans="1:31" ht="20.100000000000001" customHeight="1" x14ac:dyDescent="0.2">
      <c r="A103" s="309">
        <f>+CyP!A103</f>
        <v>19</v>
      </c>
      <c r="B103" s="310" t="str">
        <f t="shared" si="18"/>
        <v>INSTALACIONES ELECTRICA</v>
      </c>
      <c r="C103" s="144"/>
      <c r="D103" s="43"/>
      <c r="E103" s="217"/>
      <c r="F103" s="215"/>
      <c r="G103" s="215"/>
      <c r="H103" s="215"/>
      <c r="I103" s="215"/>
      <c r="J103" s="215"/>
      <c r="K103" s="279"/>
      <c r="L103" s="279"/>
      <c r="M103" s="279"/>
      <c r="N103" s="279"/>
      <c r="O103" s="279"/>
      <c r="P103" s="279"/>
      <c r="Q103" s="279"/>
      <c r="R103" s="279"/>
      <c r="S103" s="279"/>
      <c r="T103" s="279"/>
      <c r="U103" s="279"/>
      <c r="V103" s="279"/>
      <c r="W103" s="279"/>
      <c r="X103" s="279"/>
      <c r="Y103" s="279"/>
      <c r="Z103" s="279"/>
      <c r="AA103" s="279"/>
      <c r="AB103" s="279"/>
      <c r="AC103" s="279"/>
      <c r="AD103" s="136"/>
      <c r="AE103" s="135"/>
    </row>
    <row r="104" spans="1:31" ht="20.100000000000001" customHeight="1" x14ac:dyDescent="0.2">
      <c r="A104" s="309" t="str">
        <f>+CyP!A104</f>
        <v>19-1</v>
      </c>
      <c r="B104" s="143" t="str">
        <f t="shared" si="18"/>
        <v>Instalación eléctrica - Fuerza mótriz y media tensión</v>
      </c>
      <c r="C104" s="144"/>
      <c r="D104" s="43"/>
      <c r="E104" s="217"/>
      <c r="F104" s="215"/>
      <c r="G104" s="215"/>
      <c r="H104" s="215"/>
      <c r="I104" s="215"/>
      <c r="J104" s="215"/>
      <c r="K104" s="279"/>
      <c r="L104" s="279"/>
      <c r="M104" s="279"/>
      <c r="N104" s="279"/>
      <c r="O104" s="279"/>
      <c r="P104" s="279"/>
      <c r="Q104" s="279"/>
      <c r="R104" s="279"/>
      <c r="S104" s="279"/>
      <c r="T104" s="279"/>
      <c r="U104" s="279"/>
      <c r="V104" s="279"/>
      <c r="W104" s="279"/>
      <c r="X104" s="279"/>
      <c r="Y104" s="279"/>
      <c r="Z104" s="279"/>
      <c r="AA104" s="279"/>
      <c r="AB104" s="279"/>
      <c r="AC104" s="279"/>
      <c r="AD104" s="136"/>
      <c r="AE104" s="135"/>
    </row>
    <row r="105" spans="1:31" ht="20.100000000000001" customHeight="1" x14ac:dyDescent="0.2">
      <c r="A105" s="309" t="str">
        <f>+CyP!A105</f>
        <v>19-2</v>
      </c>
      <c r="B105" s="143" t="str">
        <f t="shared" si="18"/>
        <v>Instalación eléctrica - Instalación y cableado</v>
      </c>
      <c r="C105" s="144"/>
      <c r="D105" s="43"/>
      <c r="E105" s="217"/>
      <c r="F105" s="215"/>
      <c r="G105" s="215"/>
      <c r="H105" s="215"/>
      <c r="I105" s="215"/>
      <c r="J105" s="215"/>
      <c r="K105" s="279"/>
      <c r="L105" s="279"/>
      <c r="M105" s="279"/>
      <c r="N105" s="279"/>
      <c r="O105" s="279"/>
      <c r="P105" s="279"/>
      <c r="Q105" s="279"/>
      <c r="R105" s="279"/>
      <c r="S105" s="279"/>
      <c r="T105" s="279"/>
      <c r="U105" s="279"/>
      <c r="V105" s="279"/>
      <c r="W105" s="279"/>
      <c r="X105" s="279"/>
      <c r="Y105" s="279"/>
      <c r="Z105" s="279"/>
      <c r="AA105" s="279"/>
      <c r="AB105" s="279"/>
      <c r="AC105" s="279"/>
      <c r="AD105" s="136"/>
      <c r="AE105" s="135"/>
    </row>
    <row r="106" spans="1:31" ht="20.100000000000001" customHeight="1" x14ac:dyDescent="0.2">
      <c r="A106" s="309" t="str">
        <f>+CyP!A106</f>
        <v>19-3</v>
      </c>
      <c r="B106" s="143" t="str">
        <f t="shared" si="18"/>
        <v>Instalación eléctrica - Corrientes débiles</v>
      </c>
      <c r="C106" s="144"/>
      <c r="D106" s="43"/>
      <c r="E106" s="217"/>
      <c r="F106" s="215"/>
      <c r="G106" s="215"/>
      <c r="H106" s="215"/>
      <c r="I106" s="215"/>
      <c r="J106" s="215"/>
      <c r="K106" s="279"/>
      <c r="L106" s="279"/>
      <c r="M106" s="279"/>
      <c r="N106" s="279"/>
      <c r="O106" s="279"/>
      <c r="P106" s="279"/>
      <c r="Q106" s="279"/>
      <c r="R106" s="279"/>
      <c r="S106" s="279"/>
      <c r="T106" s="279"/>
      <c r="U106" s="279"/>
      <c r="V106" s="279"/>
      <c r="W106" s="279"/>
      <c r="X106" s="279"/>
      <c r="Y106" s="279"/>
      <c r="Z106" s="279"/>
      <c r="AA106" s="279"/>
      <c r="AB106" s="279"/>
      <c r="AC106" s="279"/>
      <c r="AD106" s="136"/>
      <c r="AE106" s="135"/>
    </row>
    <row r="107" spans="1:31" ht="20.100000000000001" customHeight="1" x14ac:dyDescent="0.2">
      <c r="A107" s="309" t="str">
        <f>+CyP!A107</f>
        <v>19-4</v>
      </c>
      <c r="B107" s="143" t="str">
        <f t="shared" si="18"/>
        <v>Instalación eléctrica - Cañerias y/o bandejas</v>
      </c>
      <c r="C107" s="144"/>
      <c r="D107" s="43"/>
      <c r="E107" s="217"/>
      <c r="F107" s="215"/>
      <c r="G107" s="215"/>
      <c r="H107" s="215"/>
      <c r="I107" s="215"/>
      <c r="J107" s="215"/>
      <c r="K107" s="279"/>
      <c r="L107" s="279"/>
      <c r="M107" s="279"/>
      <c r="N107" s="279"/>
      <c r="O107" s="279"/>
      <c r="P107" s="279"/>
      <c r="Q107" s="279"/>
      <c r="R107" s="279"/>
      <c r="S107" s="279"/>
      <c r="T107" s="279"/>
      <c r="U107" s="279"/>
      <c r="V107" s="279"/>
      <c r="W107" s="279"/>
      <c r="X107" s="279"/>
      <c r="Y107" s="279"/>
      <c r="Z107" s="279"/>
      <c r="AA107" s="279"/>
      <c r="AB107" s="279"/>
      <c r="AC107" s="279"/>
      <c r="AD107" s="136"/>
      <c r="AE107" s="135"/>
    </row>
    <row r="108" spans="1:31" ht="20.100000000000001" customHeight="1" x14ac:dyDescent="0.2">
      <c r="A108" s="309" t="str">
        <f>+CyP!A108</f>
        <v>19-5</v>
      </c>
      <c r="B108" s="143" t="str">
        <f t="shared" si="18"/>
        <v>Instalación eléctrica - Artefactos iluminación</v>
      </c>
      <c r="C108" s="144"/>
      <c r="D108" s="43"/>
      <c r="E108" s="217"/>
      <c r="F108" s="215"/>
      <c r="G108" s="215"/>
      <c r="H108" s="215"/>
      <c r="I108" s="215"/>
      <c r="J108" s="215"/>
      <c r="K108" s="279"/>
      <c r="L108" s="279"/>
      <c r="M108" s="279"/>
      <c r="N108" s="279"/>
      <c r="O108" s="279"/>
      <c r="P108" s="279"/>
      <c r="Q108" s="279"/>
      <c r="R108" s="279"/>
      <c r="S108" s="279"/>
      <c r="T108" s="279"/>
      <c r="U108" s="279"/>
      <c r="V108" s="279"/>
      <c r="W108" s="279"/>
      <c r="X108" s="279"/>
      <c r="Y108" s="279"/>
      <c r="Z108" s="279"/>
      <c r="AA108" s="279"/>
      <c r="AB108" s="279"/>
      <c r="AC108" s="279"/>
      <c r="AD108" s="136"/>
      <c r="AE108" s="135"/>
    </row>
    <row r="109" spans="1:31" ht="20.100000000000001" customHeight="1" x14ac:dyDescent="0.2">
      <c r="A109" s="309">
        <f>+CyP!A109</f>
        <v>20</v>
      </c>
      <c r="B109" s="310" t="str">
        <f t="shared" si="18"/>
        <v>INSTALACIONES SANITARIA</v>
      </c>
      <c r="C109" s="144"/>
      <c r="D109" s="43"/>
      <c r="E109" s="217"/>
      <c r="F109" s="215"/>
      <c r="G109" s="215"/>
      <c r="H109" s="215"/>
      <c r="I109" s="215"/>
      <c r="J109" s="215"/>
      <c r="K109" s="279"/>
      <c r="L109" s="279"/>
      <c r="M109" s="279"/>
      <c r="N109" s="279"/>
      <c r="O109" s="279"/>
      <c r="P109" s="279"/>
      <c r="Q109" s="279"/>
      <c r="R109" s="279"/>
      <c r="S109" s="279"/>
      <c r="T109" s="279"/>
      <c r="U109" s="279"/>
      <c r="V109" s="279"/>
      <c r="W109" s="279"/>
      <c r="X109" s="279"/>
      <c r="Y109" s="279"/>
      <c r="Z109" s="279"/>
      <c r="AA109" s="279"/>
      <c r="AB109" s="279"/>
      <c r="AC109" s="279"/>
      <c r="AD109" s="136"/>
      <c r="AE109" s="135"/>
    </row>
    <row r="110" spans="1:31" ht="20.100000000000001" customHeight="1" x14ac:dyDescent="0.2">
      <c r="A110" s="309" t="str">
        <f>+CyP!A110</f>
        <v>20-1</v>
      </c>
      <c r="B110" s="143" t="str">
        <f t="shared" si="18"/>
        <v>Instalación sanitaria - Base de cloacas</v>
      </c>
      <c r="C110" s="144"/>
      <c r="D110" s="43"/>
      <c r="E110" s="217"/>
      <c r="F110" s="215"/>
      <c r="G110" s="215"/>
      <c r="H110" s="215"/>
      <c r="I110" s="215"/>
      <c r="J110" s="215"/>
      <c r="K110" s="279"/>
      <c r="L110" s="279"/>
      <c r="M110" s="279"/>
      <c r="N110" s="279"/>
      <c r="O110" s="279"/>
      <c r="P110" s="279"/>
      <c r="Q110" s="279"/>
      <c r="R110" s="279"/>
      <c r="S110" s="279"/>
      <c r="T110" s="279"/>
      <c r="U110" s="279"/>
      <c r="V110" s="279"/>
      <c r="W110" s="279"/>
      <c r="X110" s="279"/>
      <c r="Y110" s="279"/>
      <c r="Z110" s="279"/>
      <c r="AA110" s="279"/>
      <c r="AB110" s="279"/>
      <c r="AC110" s="279"/>
      <c r="AD110" s="136"/>
      <c r="AE110" s="135"/>
    </row>
    <row r="111" spans="1:31" ht="20.100000000000001" customHeight="1" x14ac:dyDescent="0.2">
      <c r="A111" s="309" t="str">
        <f>+CyP!A111</f>
        <v>20-2</v>
      </c>
      <c r="B111" s="143" t="str">
        <f t="shared" si="18"/>
        <v>Instalación sanitaria - Provisión de agua potable</v>
      </c>
      <c r="C111" s="144"/>
      <c r="D111" s="43"/>
      <c r="E111" s="217"/>
      <c r="F111" s="215"/>
      <c r="G111" s="215"/>
      <c r="H111" s="215"/>
      <c r="I111" s="215"/>
      <c r="J111" s="215"/>
      <c r="K111" s="279"/>
      <c r="L111" s="279"/>
      <c r="M111" s="279"/>
      <c r="N111" s="279"/>
      <c r="O111" s="279"/>
      <c r="P111" s="279"/>
      <c r="Q111" s="279"/>
      <c r="R111" s="279"/>
      <c r="S111" s="279"/>
      <c r="T111" s="279"/>
      <c r="U111" s="279"/>
      <c r="V111" s="279"/>
      <c r="W111" s="279"/>
      <c r="X111" s="279"/>
      <c r="Y111" s="279"/>
      <c r="Z111" s="279"/>
      <c r="AA111" s="279"/>
      <c r="AB111" s="279"/>
      <c r="AC111" s="279"/>
      <c r="AD111" s="136"/>
      <c r="AE111" s="135"/>
    </row>
    <row r="112" spans="1:31" ht="20.100000000000001" customHeight="1" x14ac:dyDescent="0.2">
      <c r="A112" s="309" t="str">
        <f>+CyP!A112</f>
        <v>20-3</v>
      </c>
      <c r="B112" s="143" t="str">
        <f t="shared" si="18"/>
        <v>Instalación sanitaria - Artefactos y accesorios</v>
      </c>
      <c r="C112" s="144"/>
      <c r="D112" s="43"/>
      <c r="E112" s="217"/>
      <c r="F112" s="215"/>
      <c r="G112" s="215"/>
      <c r="H112" s="215"/>
      <c r="I112" s="215"/>
      <c r="J112" s="215"/>
      <c r="K112" s="279"/>
      <c r="L112" s="279"/>
      <c r="M112" s="279"/>
      <c r="N112" s="279"/>
      <c r="O112" s="279"/>
      <c r="P112" s="279"/>
      <c r="Q112" s="279"/>
      <c r="R112" s="279"/>
      <c r="S112" s="279"/>
      <c r="T112" s="279"/>
      <c r="U112" s="279"/>
      <c r="V112" s="279"/>
      <c r="W112" s="279"/>
      <c r="X112" s="279"/>
      <c r="Y112" s="279"/>
      <c r="Z112" s="279"/>
      <c r="AA112" s="279"/>
      <c r="AB112" s="279"/>
      <c r="AC112" s="279"/>
      <c r="AD112" s="136"/>
      <c r="AE112" s="135"/>
    </row>
    <row r="113" spans="1:31" ht="20.100000000000001" customHeight="1" x14ac:dyDescent="0.2">
      <c r="A113" s="309" t="str">
        <f>+CyP!A113</f>
        <v>20-4</v>
      </c>
      <c r="B113" s="143" t="str">
        <f t="shared" si="18"/>
        <v>Instalación sanitaria - Grifería</v>
      </c>
      <c r="C113" s="144"/>
      <c r="D113" s="43"/>
      <c r="E113" s="217"/>
      <c r="F113" s="215"/>
      <c r="G113" s="215"/>
      <c r="H113" s="215"/>
      <c r="I113" s="215"/>
      <c r="J113" s="215"/>
      <c r="K113" s="279"/>
      <c r="L113" s="279"/>
      <c r="M113" s="279"/>
      <c r="N113" s="279"/>
      <c r="O113" s="279"/>
      <c r="P113" s="279"/>
      <c r="Q113" s="279"/>
      <c r="R113" s="279"/>
      <c r="S113" s="279"/>
      <c r="T113" s="279"/>
      <c r="U113" s="279"/>
      <c r="V113" s="279"/>
      <c r="W113" s="279"/>
      <c r="X113" s="279"/>
      <c r="Y113" s="279"/>
      <c r="Z113" s="279"/>
      <c r="AA113" s="279"/>
      <c r="AB113" s="279"/>
      <c r="AC113" s="279"/>
      <c r="AD113" s="136"/>
      <c r="AE113" s="135"/>
    </row>
    <row r="114" spans="1:31" ht="20.100000000000001" customHeight="1" x14ac:dyDescent="0.2">
      <c r="A114" s="309">
        <f>+CyP!A114</f>
        <v>21</v>
      </c>
      <c r="B114" s="310" t="str">
        <f t="shared" si="18"/>
        <v>INSTALACION DE GAS</v>
      </c>
      <c r="C114" s="144"/>
      <c r="D114" s="43"/>
      <c r="E114" s="217"/>
      <c r="F114" s="215"/>
      <c r="G114" s="215"/>
      <c r="H114" s="215"/>
      <c r="I114" s="215"/>
      <c r="J114" s="215"/>
      <c r="K114" s="279"/>
      <c r="L114" s="279"/>
      <c r="M114" s="279"/>
      <c r="N114" s="279"/>
      <c r="O114" s="279"/>
      <c r="P114" s="279"/>
      <c r="Q114" s="279"/>
      <c r="R114" s="279"/>
      <c r="S114" s="279"/>
      <c r="T114" s="279"/>
      <c r="U114" s="279"/>
      <c r="V114" s="279"/>
      <c r="W114" s="279"/>
      <c r="X114" s="279"/>
      <c r="Y114" s="279"/>
      <c r="Z114" s="279"/>
      <c r="AA114" s="279"/>
      <c r="AB114" s="279"/>
      <c r="AC114" s="279"/>
      <c r="AD114" s="136"/>
      <c r="AE114" s="135"/>
    </row>
    <row r="115" spans="1:31" ht="20.100000000000001" customHeight="1" x14ac:dyDescent="0.2">
      <c r="A115" s="309">
        <f>+CyP!A115</f>
        <v>22</v>
      </c>
      <c r="B115" s="310" t="str">
        <f t="shared" si="18"/>
        <v>INSTALACION TERMOMECANICA</v>
      </c>
      <c r="C115" s="144"/>
      <c r="D115" s="43"/>
      <c r="E115" s="217"/>
      <c r="F115" s="215"/>
      <c r="G115" s="215"/>
      <c r="H115" s="215"/>
      <c r="I115" s="215"/>
      <c r="J115" s="215"/>
      <c r="K115" s="279"/>
      <c r="L115" s="279"/>
      <c r="M115" s="279"/>
      <c r="N115" s="279"/>
      <c r="O115" s="279"/>
      <c r="P115" s="279"/>
      <c r="Q115" s="279"/>
      <c r="R115" s="279"/>
      <c r="S115" s="279"/>
      <c r="T115" s="279"/>
      <c r="U115" s="279"/>
      <c r="V115" s="279"/>
      <c r="W115" s="279"/>
      <c r="X115" s="279"/>
      <c r="Y115" s="279"/>
      <c r="Z115" s="279"/>
      <c r="AA115" s="279"/>
      <c r="AB115" s="279"/>
      <c r="AC115" s="279"/>
      <c r="AD115" s="136"/>
      <c r="AE115" s="135"/>
    </row>
    <row r="116" spans="1:31" ht="20.100000000000001" customHeight="1" x14ac:dyDescent="0.2">
      <c r="A116" s="309">
        <f>+CyP!A116</f>
        <v>23</v>
      </c>
      <c r="B116" s="310" t="str">
        <f t="shared" si="18"/>
        <v>INSTALACION SERVICIO CONTRA INCENDIOS</v>
      </c>
      <c r="C116" s="144"/>
      <c r="D116" s="43"/>
      <c r="E116" s="217"/>
      <c r="F116" s="215"/>
      <c r="G116" s="215"/>
      <c r="H116" s="215"/>
      <c r="I116" s="215"/>
      <c r="J116" s="215"/>
      <c r="K116" s="279"/>
      <c r="L116" s="279"/>
      <c r="M116" s="279"/>
      <c r="N116" s="279"/>
      <c r="O116" s="279"/>
      <c r="P116" s="279"/>
      <c r="Q116" s="279"/>
      <c r="R116" s="279"/>
      <c r="S116" s="279"/>
      <c r="T116" s="279"/>
      <c r="U116" s="279"/>
      <c r="V116" s="279"/>
      <c r="W116" s="279"/>
      <c r="X116" s="279"/>
      <c r="Y116" s="279"/>
      <c r="Z116" s="279"/>
      <c r="AA116" s="279"/>
      <c r="AB116" s="279"/>
      <c r="AC116" s="279"/>
      <c r="AD116" s="136"/>
      <c r="AE116" s="135"/>
    </row>
    <row r="117" spans="1:31" ht="20.100000000000001" customHeight="1" x14ac:dyDescent="0.2">
      <c r="A117" s="309">
        <f>+CyP!A117</f>
        <v>24</v>
      </c>
      <c r="B117" s="310" t="str">
        <f t="shared" si="18"/>
        <v>OBRAS EXTERIORES</v>
      </c>
      <c r="C117" s="144"/>
      <c r="D117" s="43"/>
      <c r="E117" s="217"/>
      <c r="F117" s="215"/>
      <c r="G117" s="215"/>
      <c r="H117" s="215"/>
      <c r="I117" s="215"/>
      <c r="J117" s="215"/>
      <c r="K117" s="279"/>
      <c r="L117" s="279"/>
      <c r="M117" s="279"/>
      <c r="N117" s="279"/>
      <c r="O117" s="279"/>
      <c r="P117" s="279"/>
      <c r="Q117" s="279"/>
      <c r="R117" s="279"/>
      <c r="S117" s="279"/>
      <c r="T117" s="279"/>
      <c r="U117" s="279"/>
      <c r="V117" s="279"/>
      <c r="W117" s="279"/>
      <c r="X117" s="279"/>
      <c r="Y117" s="279"/>
      <c r="Z117" s="279"/>
      <c r="AA117" s="279"/>
      <c r="AB117" s="279"/>
      <c r="AC117" s="279"/>
      <c r="AD117" s="136"/>
      <c r="AE117" s="135"/>
    </row>
    <row r="118" spans="1:31" ht="20.100000000000001" customHeight="1" x14ac:dyDescent="0.2">
      <c r="A118" s="309" t="str">
        <f>+CyP!A118</f>
        <v>24-1</v>
      </c>
      <c r="B118" s="143" t="str">
        <f t="shared" si="18"/>
        <v>Parquización</v>
      </c>
      <c r="C118" s="144"/>
      <c r="D118" s="43"/>
      <c r="E118" s="217"/>
      <c r="F118" s="215"/>
      <c r="G118" s="215"/>
      <c r="H118" s="215"/>
      <c r="I118" s="215"/>
      <c r="J118" s="215"/>
      <c r="K118" s="279"/>
      <c r="L118" s="279"/>
      <c r="M118" s="279"/>
      <c r="N118" s="279"/>
      <c r="O118" s="279"/>
      <c r="P118" s="279"/>
      <c r="Q118" s="279"/>
      <c r="R118" s="279"/>
      <c r="S118" s="279"/>
      <c r="T118" s="279"/>
      <c r="U118" s="279"/>
      <c r="V118" s="279"/>
      <c r="W118" s="279"/>
      <c r="X118" s="279"/>
      <c r="Y118" s="279"/>
      <c r="Z118" s="279"/>
      <c r="AA118" s="279"/>
      <c r="AB118" s="279"/>
      <c r="AC118" s="279"/>
      <c r="AD118" s="136"/>
      <c r="AE118" s="135"/>
    </row>
    <row r="119" spans="1:31" ht="20.100000000000001" customHeight="1" x14ac:dyDescent="0.2">
      <c r="A119" s="309" t="str">
        <f>+CyP!A119</f>
        <v>24-2</v>
      </c>
      <c r="B119" s="143" t="str">
        <f t="shared" si="18"/>
        <v>Puentes de acceso</v>
      </c>
      <c r="C119" s="144"/>
      <c r="D119" s="43"/>
      <c r="E119" s="217"/>
      <c r="F119" s="215"/>
      <c r="G119" s="215"/>
      <c r="H119" s="215"/>
      <c r="I119" s="215"/>
      <c r="J119" s="215"/>
      <c r="K119" s="279"/>
      <c r="L119" s="279"/>
      <c r="M119" s="279"/>
      <c r="N119" s="279"/>
      <c r="O119" s="279"/>
      <c r="P119" s="279"/>
      <c r="Q119" s="279"/>
      <c r="R119" s="279"/>
      <c r="S119" s="279"/>
      <c r="T119" s="279"/>
      <c r="U119" s="279"/>
      <c r="V119" s="279"/>
      <c r="W119" s="279"/>
      <c r="X119" s="279"/>
      <c r="Y119" s="279"/>
      <c r="Z119" s="279"/>
      <c r="AA119" s="279"/>
      <c r="AB119" s="279"/>
      <c r="AC119" s="279"/>
      <c r="AD119" s="136"/>
      <c r="AE119" s="135"/>
    </row>
    <row r="120" spans="1:31" ht="20.100000000000001" customHeight="1" x14ac:dyDescent="0.2">
      <c r="A120" s="309" t="str">
        <f>+CyP!A120</f>
        <v>24-3</v>
      </c>
      <c r="B120" s="143" t="str">
        <f t="shared" si="18"/>
        <v>Vereda municipal</v>
      </c>
      <c r="C120" s="144"/>
      <c r="D120" s="43"/>
      <c r="E120" s="217"/>
      <c r="F120" s="215"/>
      <c r="G120" s="215"/>
      <c r="H120" s="215"/>
      <c r="I120" s="215"/>
      <c r="J120" s="215"/>
      <c r="K120" s="279"/>
      <c r="L120" s="279"/>
      <c r="M120" s="279"/>
      <c r="N120" s="279"/>
      <c r="O120" s="279"/>
      <c r="P120" s="279"/>
      <c r="Q120" s="279"/>
      <c r="R120" s="279"/>
      <c r="S120" s="279"/>
      <c r="T120" s="279"/>
      <c r="U120" s="279"/>
      <c r="V120" s="279"/>
      <c r="W120" s="279"/>
      <c r="X120" s="279"/>
      <c r="Y120" s="279"/>
      <c r="Z120" s="279"/>
      <c r="AA120" s="279"/>
      <c r="AB120" s="279"/>
      <c r="AC120" s="279"/>
      <c r="AD120" s="136"/>
      <c r="AE120" s="135"/>
    </row>
    <row r="121" spans="1:31" ht="20.100000000000001" customHeight="1" x14ac:dyDescent="0.2">
      <c r="A121" s="309" t="str">
        <f>+CyP!A121</f>
        <v>24-4</v>
      </c>
      <c r="B121" s="143" t="str">
        <f t="shared" si="18"/>
        <v>Estacionamiento - Carpeta asfáltica</v>
      </c>
      <c r="C121" s="144"/>
      <c r="D121" s="43"/>
      <c r="E121" s="217"/>
      <c r="F121" s="215"/>
      <c r="G121" s="215"/>
      <c r="H121" s="215"/>
      <c r="I121" s="215"/>
      <c r="J121" s="215"/>
      <c r="K121" s="279"/>
      <c r="L121" s="279"/>
      <c r="M121" s="279"/>
      <c r="N121" s="279"/>
      <c r="O121" s="279"/>
      <c r="P121" s="279"/>
      <c r="Q121" s="279"/>
      <c r="R121" s="279"/>
      <c r="S121" s="279"/>
      <c r="T121" s="279"/>
      <c r="U121" s="279"/>
      <c r="V121" s="279"/>
      <c r="W121" s="279"/>
      <c r="X121" s="279"/>
      <c r="Y121" s="279"/>
      <c r="Z121" s="279"/>
      <c r="AA121" s="279"/>
      <c r="AB121" s="279"/>
      <c r="AC121" s="279"/>
      <c r="AD121" s="136"/>
      <c r="AE121" s="135"/>
    </row>
    <row r="122" spans="1:31" ht="20.100000000000001" customHeight="1" x14ac:dyDescent="0.2">
      <c r="A122" s="309">
        <f>+CyP!A122</f>
        <v>25</v>
      </c>
      <c r="B122" s="310" t="str">
        <f t="shared" si="18"/>
        <v>SEÑALETICA</v>
      </c>
      <c r="C122" s="144"/>
      <c r="D122" s="43">
        <f t="shared" si="19"/>
        <v>0</v>
      </c>
      <c r="E122" s="217"/>
      <c r="F122" s="215"/>
      <c r="G122" s="215"/>
      <c r="H122" s="215"/>
      <c r="I122" s="215"/>
      <c r="J122" s="215"/>
      <c r="K122" s="279"/>
      <c r="L122" s="279"/>
      <c r="M122" s="279"/>
      <c r="N122" s="279"/>
      <c r="O122" s="279"/>
      <c r="P122" s="279"/>
      <c r="Q122" s="279"/>
      <c r="R122" s="279"/>
      <c r="S122" s="279"/>
      <c r="T122" s="279"/>
      <c r="U122" s="279"/>
      <c r="V122" s="279"/>
      <c r="W122" s="279"/>
      <c r="X122" s="279"/>
      <c r="Y122" s="279"/>
      <c r="Z122" s="279"/>
      <c r="AA122" s="279"/>
      <c r="AB122" s="279"/>
      <c r="AC122" s="279"/>
      <c r="AD122" s="136"/>
      <c r="AE122" s="135">
        <f>SUM(F122:J122)</f>
        <v>0</v>
      </c>
    </row>
    <row r="123" spans="1:31" ht="20.100000000000001" customHeight="1" x14ac:dyDescent="0.2">
      <c r="A123" s="309" t="str">
        <f>+CyP!A123</f>
        <v>25-1</v>
      </c>
      <c r="B123" s="143" t="str">
        <f t="shared" si="18"/>
        <v xml:space="preserve">Señaletica Interna </v>
      </c>
      <c r="C123" s="144"/>
      <c r="D123" s="43">
        <f t="shared" si="19"/>
        <v>0</v>
      </c>
      <c r="E123" s="217"/>
      <c r="F123" s="215"/>
      <c r="G123" s="215"/>
      <c r="H123" s="215"/>
      <c r="I123" s="215"/>
      <c r="J123" s="215"/>
      <c r="K123" s="279"/>
      <c r="L123" s="279"/>
      <c r="M123" s="279"/>
      <c r="N123" s="279"/>
      <c r="O123" s="279"/>
      <c r="P123" s="279"/>
      <c r="Q123" s="279"/>
      <c r="R123" s="279"/>
      <c r="S123" s="279"/>
      <c r="T123" s="279"/>
      <c r="U123" s="279"/>
      <c r="V123" s="279"/>
      <c r="W123" s="279"/>
      <c r="X123" s="279"/>
      <c r="Y123" s="279"/>
      <c r="Z123" s="279"/>
      <c r="AA123" s="279"/>
      <c r="AB123" s="279"/>
      <c r="AC123" s="279"/>
      <c r="AD123" s="136"/>
      <c r="AE123" s="135">
        <f>SUM(F123:J123)</f>
        <v>0</v>
      </c>
    </row>
    <row r="124" spans="1:31" ht="20.100000000000001" customHeight="1" x14ac:dyDescent="0.2">
      <c r="A124" s="309" t="str">
        <f>+CyP!A124</f>
        <v>25-2</v>
      </c>
      <c r="B124" s="143" t="str">
        <f t="shared" si="18"/>
        <v>Cartel institucional</v>
      </c>
      <c r="C124" s="144"/>
      <c r="D124" s="43">
        <f t="shared" si="19"/>
        <v>0</v>
      </c>
      <c r="E124" s="217"/>
      <c r="F124" s="215"/>
      <c r="G124" s="215"/>
      <c r="H124" s="215"/>
      <c r="I124" s="215"/>
      <c r="J124" s="215"/>
      <c r="K124" s="279"/>
      <c r="L124" s="279"/>
      <c r="M124" s="279"/>
      <c r="N124" s="279"/>
      <c r="O124" s="279"/>
      <c r="P124" s="279"/>
      <c r="Q124" s="279"/>
      <c r="R124" s="279"/>
      <c r="S124" s="279"/>
      <c r="T124" s="279"/>
      <c r="U124" s="279"/>
      <c r="V124" s="279"/>
      <c r="W124" s="279"/>
      <c r="X124" s="279"/>
      <c r="Y124" s="279"/>
      <c r="Z124" s="279"/>
      <c r="AA124" s="279"/>
      <c r="AB124" s="279"/>
      <c r="AC124" s="279"/>
      <c r="AD124" s="136"/>
      <c r="AE124" s="135">
        <f>SUM(F124:J124)</f>
        <v>0</v>
      </c>
    </row>
    <row r="125" spans="1:31" ht="20.100000000000001" customHeight="1" x14ac:dyDescent="0.2">
      <c r="A125" s="309">
        <f>+CyP!A125</f>
        <v>26</v>
      </c>
      <c r="B125" s="310" t="str">
        <f t="shared" si="18"/>
        <v>CIERRE PERIMETRAL</v>
      </c>
      <c r="C125" s="144"/>
      <c r="D125" s="43">
        <f t="shared" si="19"/>
        <v>0</v>
      </c>
      <c r="E125" s="217"/>
      <c r="F125" s="215"/>
      <c r="G125" s="215"/>
      <c r="H125" s="215"/>
      <c r="I125" s="215"/>
      <c r="J125" s="215"/>
      <c r="K125" s="279"/>
      <c r="L125" s="279"/>
      <c r="M125" s="279"/>
      <c r="N125" s="279"/>
      <c r="O125" s="279"/>
      <c r="P125" s="279"/>
      <c r="Q125" s="279"/>
      <c r="R125" s="279"/>
      <c r="S125" s="279"/>
      <c r="T125" s="279"/>
      <c r="U125" s="279"/>
      <c r="V125" s="279"/>
      <c r="W125" s="279"/>
      <c r="X125" s="279"/>
      <c r="Y125" s="279"/>
      <c r="Z125" s="279"/>
      <c r="AA125" s="279"/>
      <c r="AB125" s="279"/>
      <c r="AC125" s="279"/>
      <c r="AD125" s="136"/>
      <c r="AE125" s="135">
        <f>SUM(F125:J125)</f>
        <v>0</v>
      </c>
    </row>
    <row r="126" spans="1:31" ht="20.100000000000001" customHeight="1" x14ac:dyDescent="0.2">
      <c r="A126" s="309" t="str">
        <f>+CyP!A126</f>
        <v>26-1</v>
      </c>
      <c r="B126" s="143" t="str">
        <f t="shared" si="18"/>
        <v xml:space="preserve">Cierre frente con rejas </v>
      </c>
      <c r="C126" s="144"/>
      <c r="D126" s="43">
        <f t="shared" si="19"/>
        <v>0</v>
      </c>
      <c r="E126" s="217"/>
      <c r="F126" s="215"/>
      <c r="G126" s="215"/>
      <c r="H126" s="215"/>
      <c r="I126" s="215"/>
      <c r="J126" s="215"/>
      <c r="K126" s="279"/>
      <c r="L126" s="279"/>
      <c r="M126" s="279"/>
      <c r="N126" s="279"/>
      <c r="O126" s="279"/>
      <c r="P126" s="279"/>
      <c r="Q126" s="279"/>
      <c r="R126" s="279"/>
      <c r="S126" s="279"/>
      <c r="T126" s="279"/>
      <c r="U126" s="279"/>
      <c r="V126" s="279"/>
      <c r="W126" s="279"/>
      <c r="X126" s="279"/>
      <c r="Y126" s="279"/>
      <c r="Z126" s="279"/>
      <c r="AA126" s="279"/>
      <c r="AB126" s="279"/>
      <c r="AC126" s="279"/>
      <c r="AD126" s="136"/>
      <c r="AE126" s="135"/>
    </row>
    <row r="127" spans="1:31" ht="20.100000000000001" customHeight="1" x14ac:dyDescent="0.2">
      <c r="A127" s="309" t="str">
        <f>+CyP!A127</f>
        <v>26-2</v>
      </c>
      <c r="B127" s="143" t="str">
        <f>IF(A127="","",VLOOKUP(A127,Computo_Presupuesto,2,FALSE))</f>
        <v>Cierre Laterales y Fondo</v>
      </c>
      <c r="C127" s="144"/>
      <c r="D127" s="43">
        <f t="shared" si="19"/>
        <v>0</v>
      </c>
      <c r="E127" s="217"/>
      <c r="F127" s="215"/>
      <c r="G127" s="215"/>
      <c r="H127" s="215"/>
      <c r="I127" s="215"/>
      <c r="J127" s="215"/>
      <c r="K127" s="279"/>
      <c r="L127" s="279"/>
      <c r="M127" s="279"/>
      <c r="N127" s="279"/>
      <c r="O127" s="279"/>
      <c r="P127" s="279"/>
      <c r="Q127" s="279"/>
      <c r="R127" s="279"/>
      <c r="S127" s="279"/>
      <c r="T127" s="279"/>
      <c r="U127" s="279"/>
      <c r="V127" s="279"/>
      <c r="W127" s="279"/>
      <c r="X127" s="279"/>
      <c r="Y127" s="279"/>
      <c r="Z127" s="279"/>
      <c r="AA127" s="279"/>
      <c r="AB127" s="279"/>
      <c r="AC127" s="279"/>
      <c r="AD127" s="136"/>
      <c r="AE127" s="135"/>
    </row>
    <row r="128" spans="1:31" ht="20.100000000000001" customHeight="1" x14ac:dyDescent="0.2">
      <c r="A128" s="309">
        <f>+CyP!A128</f>
        <v>27</v>
      </c>
      <c r="B128" s="310" t="str">
        <f t="shared" si="18"/>
        <v>EQUIPAMIENTO</v>
      </c>
      <c r="C128" s="144"/>
      <c r="D128" s="43">
        <f t="shared" si="19"/>
        <v>0</v>
      </c>
      <c r="E128" s="217"/>
      <c r="F128" s="215"/>
      <c r="G128" s="215"/>
      <c r="H128" s="215"/>
      <c r="I128" s="215"/>
      <c r="J128" s="215"/>
      <c r="K128" s="279"/>
      <c r="L128" s="279"/>
      <c r="M128" s="279"/>
      <c r="N128" s="279"/>
      <c r="O128" s="279"/>
      <c r="P128" s="279"/>
      <c r="Q128" s="279"/>
      <c r="R128" s="279"/>
      <c r="S128" s="279"/>
      <c r="T128" s="279"/>
      <c r="U128" s="279"/>
      <c r="V128" s="279"/>
      <c r="W128" s="279"/>
      <c r="X128" s="279"/>
      <c r="Y128" s="279"/>
      <c r="Z128" s="279"/>
      <c r="AA128" s="279"/>
      <c r="AB128" s="279"/>
      <c r="AC128" s="279"/>
      <c r="AD128" s="136"/>
      <c r="AE128" s="135"/>
    </row>
    <row r="129" spans="1:31" ht="20.100000000000001" customHeight="1" x14ac:dyDescent="0.2">
      <c r="A129" s="309" t="str">
        <f>+CyP!A129</f>
        <v>27-1</v>
      </c>
      <c r="B129" s="143" t="str">
        <f t="shared" si="18"/>
        <v>Gradas</v>
      </c>
      <c r="C129" s="144"/>
      <c r="D129" s="43">
        <f t="shared" si="19"/>
        <v>0</v>
      </c>
      <c r="E129" s="217"/>
      <c r="F129" s="215"/>
      <c r="G129" s="215"/>
      <c r="H129" s="215"/>
      <c r="I129" s="215"/>
      <c r="J129" s="215"/>
      <c r="K129" s="279"/>
      <c r="L129" s="279"/>
      <c r="M129" s="279"/>
      <c r="N129" s="279"/>
      <c r="O129" s="279"/>
      <c r="P129" s="279"/>
      <c r="Q129" s="279"/>
      <c r="R129" s="279"/>
      <c r="S129" s="279"/>
      <c r="T129" s="279"/>
      <c r="U129" s="279"/>
      <c r="V129" s="279"/>
      <c r="W129" s="279"/>
      <c r="X129" s="279"/>
      <c r="Y129" s="279"/>
      <c r="Z129" s="279"/>
      <c r="AA129" s="279"/>
      <c r="AB129" s="279"/>
      <c r="AC129" s="279"/>
      <c r="AD129" s="136"/>
      <c r="AE129" s="135"/>
    </row>
    <row r="130" spans="1:31" ht="20.100000000000001" customHeight="1" x14ac:dyDescent="0.2">
      <c r="A130" s="309" t="str">
        <f>+CyP!A130</f>
        <v>27-2</v>
      </c>
      <c r="B130" s="143" t="str">
        <f t="shared" si="18"/>
        <v>Equipamientos deportivo</v>
      </c>
      <c r="C130" s="144"/>
      <c r="D130" s="43">
        <f t="shared" si="19"/>
        <v>0</v>
      </c>
      <c r="E130" s="217"/>
      <c r="F130" s="215"/>
      <c r="G130" s="215"/>
      <c r="H130" s="215"/>
      <c r="I130" s="215"/>
      <c r="J130" s="215"/>
      <c r="K130" s="279"/>
      <c r="L130" s="279"/>
      <c r="M130" s="279"/>
      <c r="N130" s="279"/>
      <c r="O130" s="279"/>
      <c r="P130" s="279"/>
      <c r="Q130" s="279"/>
      <c r="R130" s="279"/>
      <c r="S130" s="279"/>
      <c r="T130" s="279"/>
      <c r="U130" s="279"/>
      <c r="V130" s="279"/>
      <c r="W130" s="279"/>
      <c r="X130" s="279"/>
      <c r="Y130" s="279"/>
      <c r="Z130" s="279"/>
      <c r="AA130" s="279"/>
      <c r="AB130" s="279"/>
      <c r="AC130" s="279"/>
      <c r="AD130" s="136"/>
      <c r="AE130" s="135"/>
    </row>
    <row r="131" spans="1:31" ht="20.100000000000001" customHeight="1" x14ac:dyDescent="0.2">
      <c r="A131" s="309">
        <f>+CyP!A131</f>
        <v>28</v>
      </c>
      <c r="B131" s="310" t="str">
        <f t="shared" si="18"/>
        <v xml:space="preserve">LIMPIEZA FINAL DE OBRA </v>
      </c>
      <c r="C131" s="144"/>
      <c r="D131" s="43">
        <f t="shared" si="19"/>
        <v>0</v>
      </c>
      <c r="E131" s="217"/>
      <c r="F131" s="215"/>
      <c r="G131" s="215"/>
      <c r="H131" s="215"/>
      <c r="I131" s="215"/>
      <c r="J131" s="215"/>
      <c r="K131" s="279"/>
      <c r="L131" s="279"/>
      <c r="M131" s="279"/>
      <c r="N131" s="279"/>
      <c r="O131" s="279"/>
      <c r="P131" s="279"/>
      <c r="Q131" s="279"/>
      <c r="R131" s="279"/>
      <c r="S131" s="279"/>
      <c r="T131" s="279"/>
      <c r="U131" s="279"/>
      <c r="V131" s="279"/>
      <c r="W131" s="279"/>
      <c r="X131" s="279"/>
      <c r="Y131" s="279"/>
      <c r="Z131" s="279"/>
      <c r="AA131" s="279"/>
      <c r="AB131" s="279"/>
      <c r="AC131" s="279"/>
      <c r="AD131" s="136"/>
      <c r="AE131" s="135"/>
    </row>
    <row r="132" spans="1:31" ht="20.100000000000001" customHeight="1" x14ac:dyDescent="0.2">
      <c r="A132" s="293"/>
      <c r="B132" s="286"/>
      <c r="C132" s="288"/>
      <c r="D132" s="289"/>
      <c r="E132" s="217"/>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87"/>
      <c r="AE132" s="135"/>
    </row>
    <row r="133" spans="1:31" ht="20.100000000000001" customHeight="1" x14ac:dyDescent="0.2">
      <c r="A133" s="293" t="s">
        <v>4</v>
      </c>
      <c r="B133" s="220" t="s">
        <v>11</v>
      </c>
      <c r="C133" s="222"/>
      <c r="D133" s="219">
        <f>SUM(D18:D131)</f>
        <v>0</v>
      </c>
      <c r="E133" s="218"/>
      <c r="F133" s="146"/>
      <c r="G133" s="146"/>
      <c r="H133" s="146"/>
      <c r="I133" s="146"/>
      <c r="J133" s="146"/>
      <c r="K133" s="146"/>
      <c r="L133" s="146"/>
      <c r="M133" s="146"/>
      <c r="N133" s="146"/>
      <c r="O133" s="146"/>
      <c r="P133" s="146"/>
      <c r="Q133" s="146"/>
      <c r="R133" s="146"/>
      <c r="S133" s="146"/>
      <c r="T133" s="146"/>
      <c r="U133" s="146"/>
      <c r="V133" s="146"/>
      <c r="W133" s="146"/>
      <c r="X133" s="146"/>
      <c r="Y133" s="146"/>
      <c r="Z133" s="146"/>
      <c r="AA133" s="146"/>
      <c r="AB133" s="146"/>
      <c r="AC133" s="146"/>
      <c r="AE133" s="135">
        <f>SUM(F133:J133)</f>
        <v>0</v>
      </c>
    </row>
    <row r="134" spans="1:31" ht="20.100000000000001" customHeight="1" x14ac:dyDescent="0.2">
      <c r="A134" s="294"/>
      <c r="B134" s="147"/>
      <c r="C134" s="147"/>
      <c r="D134" s="147"/>
      <c r="E134" s="148"/>
      <c r="F134" s="147"/>
      <c r="G134" s="147"/>
      <c r="H134" s="147"/>
      <c r="I134" s="147"/>
      <c r="J134" s="147"/>
      <c r="K134" s="147"/>
      <c r="L134" s="147"/>
      <c r="M134" s="147"/>
      <c r="N134" s="147"/>
      <c r="O134" s="147"/>
      <c r="P134" s="147"/>
      <c r="Q134" s="147"/>
      <c r="R134" s="147"/>
      <c r="S134" s="147"/>
      <c r="T134" s="147"/>
      <c r="U134" s="147"/>
      <c r="V134" s="147"/>
      <c r="W134" s="147"/>
      <c r="X134" s="147"/>
      <c r="Y134" s="147"/>
      <c r="Z134" s="147"/>
      <c r="AA134" s="147"/>
      <c r="AB134" s="147"/>
      <c r="AC134" s="147"/>
    </row>
    <row r="135" spans="1:31" ht="20.100000000000001" customHeight="1" x14ac:dyDescent="0.2">
      <c r="A135" s="294"/>
      <c r="B135" s="147"/>
      <c r="C135" s="147"/>
      <c r="D135" s="149" t="s">
        <v>28</v>
      </c>
      <c r="E135" s="148">
        <v>0</v>
      </c>
      <c r="F135" s="150">
        <f t="shared" ref="F135:AC135" si="21">SUMPRODUCT($D$18:$D$131,F18:F131)</f>
        <v>0</v>
      </c>
      <c r="G135" s="150">
        <f t="shared" si="21"/>
        <v>0</v>
      </c>
      <c r="H135" s="150">
        <f t="shared" si="21"/>
        <v>0</v>
      </c>
      <c r="I135" s="150">
        <f t="shared" si="21"/>
        <v>0</v>
      </c>
      <c r="J135" s="150">
        <f t="shared" si="21"/>
        <v>0</v>
      </c>
      <c r="K135" s="150">
        <f t="shared" si="21"/>
        <v>0</v>
      </c>
      <c r="L135" s="150">
        <f t="shared" si="21"/>
        <v>0</v>
      </c>
      <c r="M135" s="150">
        <f t="shared" si="21"/>
        <v>0</v>
      </c>
      <c r="N135" s="150">
        <f t="shared" si="21"/>
        <v>0</v>
      </c>
      <c r="O135" s="150">
        <f t="shared" si="21"/>
        <v>0</v>
      </c>
      <c r="P135" s="150">
        <f t="shared" si="21"/>
        <v>0</v>
      </c>
      <c r="Q135" s="150">
        <f t="shared" si="21"/>
        <v>0</v>
      </c>
      <c r="R135" s="150">
        <f t="shared" si="21"/>
        <v>0</v>
      </c>
      <c r="S135" s="150">
        <f t="shared" si="21"/>
        <v>0</v>
      </c>
      <c r="T135" s="150">
        <f t="shared" si="21"/>
        <v>0</v>
      </c>
      <c r="U135" s="150">
        <f t="shared" si="21"/>
        <v>0</v>
      </c>
      <c r="V135" s="150">
        <f t="shared" si="21"/>
        <v>0</v>
      </c>
      <c r="W135" s="150">
        <f t="shared" si="21"/>
        <v>0</v>
      </c>
      <c r="X135" s="150">
        <f t="shared" si="21"/>
        <v>0</v>
      </c>
      <c r="Y135" s="150">
        <f t="shared" si="21"/>
        <v>0</v>
      </c>
      <c r="Z135" s="150">
        <f t="shared" si="21"/>
        <v>0</v>
      </c>
      <c r="AA135" s="150">
        <f t="shared" si="21"/>
        <v>0</v>
      </c>
      <c r="AB135" s="150">
        <f t="shared" si="21"/>
        <v>0</v>
      </c>
      <c r="AC135" s="150">
        <f t="shared" si="21"/>
        <v>0</v>
      </c>
      <c r="AD135" s="137"/>
    </row>
    <row r="136" spans="1:31" ht="20.100000000000001" customHeight="1" x14ac:dyDescent="0.2">
      <c r="A136" s="294"/>
      <c r="B136" s="147"/>
      <c r="C136" s="147"/>
      <c r="D136" s="149" t="s">
        <v>29</v>
      </c>
      <c r="E136" s="148">
        <v>0</v>
      </c>
      <c r="F136" s="150">
        <f t="shared" ref="F136:AC136" si="22">E136+F135</f>
        <v>0</v>
      </c>
      <c r="G136" s="150">
        <f t="shared" si="22"/>
        <v>0</v>
      </c>
      <c r="H136" s="150">
        <f t="shared" si="22"/>
        <v>0</v>
      </c>
      <c r="I136" s="150">
        <f t="shared" si="22"/>
        <v>0</v>
      </c>
      <c r="J136" s="150">
        <f t="shared" si="22"/>
        <v>0</v>
      </c>
      <c r="K136" s="150">
        <f t="shared" si="22"/>
        <v>0</v>
      </c>
      <c r="L136" s="150">
        <f t="shared" si="22"/>
        <v>0</v>
      </c>
      <c r="M136" s="150">
        <f t="shared" si="22"/>
        <v>0</v>
      </c>
      <c r="N136" s="150">
        <f t="shared" si="22"/>
        <v>0</v>
      </c>
      <c r="O136" s="150">
        <f t="shared" si="22"/>
        <v>0</v>
      </c>
      <c r="P136" s="150">
        <f t="shared" si="22"/>
        <v>0</v>
      </c>
      <c r="Q136" s="150">
        <f t="shared" si="22"/>
        <v>0</v>
      </c>
      <c r="R136" s="150">
        <f t="shared" si="22"/>
        <v>0</v>
      </c>
      <c r="S136" s="150">
        <f t="shared" si="22"/>
        <v>0</v>
      </c>
      <c r="T136" s="150">
        <f t="shared" si="22"/>
        <v>0</v>
      </c>
      <c r="U136" s="150">
        <f t="shared" si="22"/>
        <v>0</v>
      </c>
      <c r="V136" s="150">
        <f t="shared" si="22"/>
        <v>0</v>
      </c>
      <c r="W136" s="150">
        <f t="shared" si="22"/>
        <v>0</v>
      </c>
      <c r="X136" s="150">
        <f t="shared" si="22"/>
        <v>0</v>
      </c>
      <c r="Y136" s="150">
        <f t="shared" si="22"/>
        <v>0</v>
      </c>
      <c r="Z136" s="150">
        <f t="shared" si="22"/>
        <v>0</v>
      </c>
      <c r="AA136" s="150">
        <f t="shared" si="22"/>
        <v>0</v>
      </c>
      <c r="AB136" s="150">
        <f t="shared" si="22"/>
        <v>0</v>
      </c>
      <c r="AC136" s="150">
        <f t="shared" si="22"/>
        <v>0</v>
      </c>
      <c r="AD136" s="137"/>
    </row>
    <row r="137" spans="1:31" ht="20.100000000000001" customHeight="1" x14ac:dyDescent="0.2">
      <c r="A137" s="294"/>
      <c r="B137" s="147"/>
      <c r="C137" s="147"/>
      <c r="D137" s="151"/>
      <c r="E137" s="152">
        <v>0</v>
      </c>
      <c r="F137" s="147"/>
      <c r="G137" s="147"/>
      <c r="H137" s="147"/>
      <c r="I137" s="147"/>
      <c r="J137" s="147"/>
      <c r="K137" s="147"/>
      <c r="L137" s="147"/>
      <c r="M137" s="147"/>
      <c r="N137" s="147"/>
      <c r="O137" s="147"/>
      <c r="P137" s="147"/>
      <c r="Q137" s="147"/>
      <c r="R137" s="147"/>
      <c r="S137" s="147"/>
      <c r="T137" s="147"/>
      <c r="U137" s="147"/>
      <c r="V137" s="147"/>
      <c r="W137" s="147"/>
      <c r="X137" s="147"/>
      <c r="Y137" s="147"/>
      <c r="Z137" s="147"/>
      <c r="AA137" s="147"/>
      <c r="AB137" s="147"/>
      <c r="AC137" s="147"/>
    </row>
    <row r="138" spans="1:31" ht="20.100000000000001" customHeight="1" x14ac:dyDescent="0.2">
      <c r="A138" s="294"/>
      <c r="B138" s="147"/>
      <c r="C138" s="147"/>
      <c r="D138" s="149" t="s">
        <v>30</v>
      </c>
      <c r="E138" s="153">
        <f>Anticipo_Financiero*Monto_Oferta</f>
        <v>0</v>
      </c>
      <c r="F138" s="153">
        <f t="shared" ref="F138:AC138" si="23">ROUND(Monto_Oferta*F135,2)</f>
        <v>0</v>
      </c>
      <c r="G138" s="153">
        <f t="shared" si="23"/>
        <v>0</v>
      </c>
      <c r="H138" s="153">
        <f t="shared" si="23"/>
        <v>0</v>
      </c>
      <c r="I138" s="153">
        <f t="shared" si="23"/>
        <v>0</v>
      </c>
      <c r="J138" s="153">
        <f t="shared" si="23"/>
        <v>0</v>
      </c>
      <c r="K138" s="153">
        <f t="shared" si="23"/>
        <v>0</v>
      </c>
      <c r="L138" s="153">
        <f t="shared" si="23"/>
        <v>0</v>
      </c>
      <c r="M138" s="153">
        <f t="shared" si="23"/>
        <v>0</v>
      </c>
      <c r="N138" s="153">
        <f t="shared" si="23"/>
        <v>0</v>
      </c>
      <c r="O138" s="153">
        <f t="shared" si="23"/>
        <v>0</v>
      </c>
      <c r="P138" s="153">
        <f t="shared" si="23"/>
        <v>0</v>
      </c>
      <c r="Q138" s="292">
        <f t="shared" si="23"/>
        <v>0</v>
      </c>
      <c r="R138" s="153">
        <f t="shared" si="23"/>
        <v>0</v>
      </c>
      <c r="S138" s="153">
        <f t="shared" si="23"/>
        <v>0</v>
      </c>
      <c r="T138" s="153">
        <f t="shared" si="23"/>
        <v>0</v>
      </c>
      <c r="U138" s="292">
        <f t="shared" si="23"/>
        <v>0</v>
      </c>
      <c r="V138" s="153">
        <f t="shared" si="23"/>
        <v>0</v>
      </c>
      <c r="W138" s="153">
        <f t="shared" si="23"/>
        <v>0</v>
      </c>
      <c r="X138" s="153">
        <f t="shared" si="23"/>
        <v>0</v>
      </c>
      <c r="Y138" s="292">
        <f t="shared" si="23"/>
        <v>0</v>
      </c>
      <c r="Z138" s="153">
        <f t="shared" si="23"/>
        <v>0</v>
      </c>
      <c r="AA138" s="153">
        <f t="shared" si="23"/>
        <v>0</v>
      </c>
      <c r="AB138" s="153">
        <f t="shared" si="23"/>
        <v>0</v>
      </c>
      <c r="AC138" s="292">
        <f t="shared" si="23"/>
        <v>0</v>
      </c>
      <c r="AD138" s="31"/>
      <c r="AE138" s="139"/>
    </row>
    <row r="139" spans="1:31" ht="20.100000000000001" customHeight="1" x14ac:dyDescent="0.2">
      <c r="A139" s="294"/>
      <c r="B139" s="147"/>
      <c r="C139" s="147"/>
      <c r="D139" s="149" t="s">
        <v>1173</v>
      </c>
      <c r="E139" s="153">
        <f>E138</f>
        <v>0</v>
      </c>
      <c r="F139" s="153">
        <f t="shared" ref="F139:AC139" si="24">E139+F138*(1-Anticipo_Financiero)</f>
        <v>0</v>
      </c>
      <c r="G139" s="153">
        <f t="shared" si="24"/>
        <v>0</v>
      </c>
      <c r="H139" s="153">
        <f t="shared" si="24"/>
        <v>0</v>
      </c>
      <c r="I139" s="153">
        <f t="shared" si="24"/>
        <v>0</v>
      </c>
      <c r="J139" s="153">
        <f t="shared" si="24"/>
        <v>0</v>
      </c>
      <c r="K139" s="153">
        <f t="shared" si="24"/>
        <v>0</v>
      </c>
      <c r="L139" s="153">
        <f t="shared" si="24"/>
        <v>0</v>
      </c>
      <c r="M139" s="153">
        <f t="shared" si="24"/>
        <v>0</v>
      </c>
      <c r="N139" s="153">
        <f t="shared" si="24"/>
        <v>0</v>
      </c>
      <c r="O139" s="153">
        <f t="shared" si="24"/>
        <v>0</v>
      </c>
      <c r="P139" s="153">
        <f t="shared" si="24"/>
        <v>0</v>
      </c>
      <c r="Q139" s="292">
        <f t="shared" si="24"/>
        <v>0</v>
      </c>
      <c r="R139" s="153">
        <f t="shared" si="24"/>
        <v>0</v>
      </c>
      <c r="S139" s="153">
        <f t="shared" si="24"/>
        <v>0</v>
      </c>
      <c r="T139" s="153">
        <f t="shared" si="24"/>
        <v>0</v>
      </c>
      <c r="U139" s="292">
        <f t="shared" si="24"/>
        <v>0</v>
      </c>
      <c r="V139" s="153">
        <f t="shared" si="24"/>
        <v>0</v>
      </c>
      <c r="W139" s="153">
        <f t="shared" si="24"/>
        <v>0</v>
      </c>
      <c r="X139" s="153">
        <f t="shared" si="24"/>
        <v>0</v>
      </c>
      <c r="Y139" s="292">
        <f t="shared" si="24"/>
        <v>0</v>
      </c>
      <c r="Z139" s="153">
        <f t="shared" si="24"/>
        <v>0</v>
      </c>
      <c r="AA139" s="153">
        <f t="shared" si="24"/>
        <v>0</v>
      </c>
      <c r="AB139" s="153">
        <f t="shared" si="24"/>
        <v>0</v>
      </c>
      <c r="AC139" s="292">
        <f t="shared" si="24"/>
        <v>0</v>
      </c>
      <c r="AD139" s="31"/>
    </row>
    <row r="140" spans="1:31" ht="20.100000000000001" customHeight="1" x14ac:dyDescent="0.2">
      <c r="E140" s="138">
        <v>0</v>
      </c>
    </row>
    <row r="141" spans="1:31" ht="20.100000000000001" customHeight="1" x14ac:dyDescent="0.2">
      <c r="E141" s="138">
        <v>0</v>
      </c>
    </row>
  </sheetData>
  <mergeCells count="6">
    <mergeCell ref="A13:D13"/>
    <mergeCell ref="AE15:AE16"/>
    <mergeCell ref="A15:A16"/>
    <mergeCell ref="B15:C16"/>
    <mergeCell ref="D15:D16"/>
    <mergeCell ref="F15:AC15"/>
  </mergeCells>
  <conditionalFormatting sqref="A18:B18 A19:A133 B19:B132">
    <cfRule type="expression" dxfId="74" priority="147" stopIfTrue="1">
      <formula>#REF!&gt;0</formula>
    </cfRule>
    <cfRule type="expression" dxfId="73" priority="148" stopIfTrue="1">
      <formula>#REF!&gt;0</formula>
    </cfRule>
    <cfRule type="expression" dxfId="72" priority="149" stopIfTrue="1">
      <formula>#REF!&gt;0</formula>
    </cfRule>
  </conditionalFormatting>
  <conditionalFormatting sqref="C18:C132">
    <cfRule type="expression" dxfId="71" priority="150" stopIfTrue="1">
      <formula>#REF!&gt;0</formula>
    </cfRule>
    <cfRule type="expression" dxfId="70" priority="151" stopIfTrue="1">
      <formula>#REF!&gt;0</formula>
    </cfRule>
    <cfRule type="expression" dxfId="69" priority="152"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ignoredErrors>
    <ignoredError sqref="B89 D89 B53 D53" evalError="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80" zoomScaleNormal="80" zoomScaleSheetLayoutView="75" workbookViewId="0">
      <selection activeCell="E52" sqref="E52"/>
    </sheetView>
  </sheetViews>
  <sheetFormatPr baseColWidth="10" defaultColWidth="10.7109375" defaultRowHeight="15" x14ac:dyDescent="0.25"/>
  <cols>
    <col min="1" max="16384" width="10.7109375" style="1"/>
  </cols>
  <sheetData/>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Normal="100" zoomScaleSheetLayoutView="75" workbookViewId="0">
      <selection activeCell="N28" sqref="N28"/>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pageMargins left="0.78740157480314965" right="0.78740157480314965" top="1.3779527559055118" bottom="0.78740157480314965" header="0.78740157480314965" footer="0.39370078740157483"/>
  <pageSetup paperSize="9" scale="79" pageOrder="overThenDown" orientation="landscape" r:id="rId1"/>
  <headerFooter>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00"/>
  <sheetViews>
    <sheetView showGridLines="0" showZeros="0" view="pageBreakPreview" zoomScaleNormal="90" zoomScaleSheetLayoutView="100" zoomScalePageLayoutView="70" workbookViewId="0">
      <selection activeCell="A4112" sqref="A4112"/>
    </sheetView>
  </sheetViews>
  <sheetFormatPr baseColWidth="10" defaultColWidth="11.42578125" defaultRowHeight="20.100000000000001" customHeight="1" x14ac:dyDescent="0.2"/>
  <cols>
    <col min="1" max="1" width="15.7109375" style="14" customWidth="1"/>
    <col min="2" max="2" width="20.7109375" style="14" customWidth="1"/>
    <col min="3" max="3" width="40.7109375" style="14" customWidth="1"/>
    <col min="4" max="4" width="10.7109375" style="14" customWidth="1"/>
    <col min="5" max="5" width="12.7109375" style="14" customWidth="1"/>
    <col min="6" max="7" width="15.7109375" style="14" customWidth="1"/>
    <col min="8" max="16384" width="11.42578125" style="14"/>
  </cols>
  <sheetData>
    <row r="1" spans="1:7" ht="20.100000000000001" customHeight="1" thickTop="1" x14ac:dyDescent="0.2">
      <c r="A1" s="335" t="s">
        <v>44</v>
      </c>
      <c r="B1" s="336"/>
      <c r="C1" s="336"/>
      <c r="D1" s="336"/>
      <c r="E1" s="336"/>
      <c r="F1" s="336"/>
      <c r="G1" s="337"/>
    </row>
    <row r="2" spans="1:7" ht="20.100000000000001" customHeight="1" x14ac:dyDescent="0.2">
      <c r="A2" s="154" t="s">
        <v>823</v>
      </c>
      <c r="B2" s="155" t="str">
        <f>Comitente</f>
        <v>DIRECCIÓN ARQUITECTURA</v>
      </c>
      <c r="C2" s="156"/>
      <c r="D2" s="157"/>
      <c r="E2" s="157"/>
      <c r="F2" s="158"/>
      <c r="G2" s="159"/>
    </row>
    <row r="3" spans="1:7" ht="20.100000000000001" customHeight="1" x14ac:dyDescent="0.2">
      <c r="A3" s="154" t="s">
        <v>824</v>
      </c>
      <c r="B3" s="155">
        <f>Contratista</f>
        <v>0</v>
      </c>
      <c r="C3" s="160"/>
      <c r="D3" s="160"/>
      <c r="E3" s="160"/>
      <c r="F3" s="155"/>
      <c r="G3" s="161"/>
    </row>
    <row r="4" spans="1:7" ht="20.100000000000001" customHeight="1" x14ac:dyDescent="0.2">
      <c r="A4" s="154" t="s">
        <v>31</v>
      </c>
      <c r="B4" s="155" t="str">
        <f>Obra</f>
        <v>ESTADIO DEPORTIVO U.P.C.N.</v>
      </c>
      <c r="C4" s="160"/>
      <c r="D4" s="160"/>
      <c r="E4" s="160"/>
      <c r="F4" s="155" t="s">
        <v>45</v>
      </c>
      <c r="G4" s="161" t="str">
        <f>Fecha_Base</f>
        <v>02/11/2017</v>
      </c>
    </row>
    <row r="5" spans="1:7" ht="20.100000000000001" customHeight="1" x14ac:dyDescent="0.2">
      <c r="A5" s="162" t="s">
        <v>822</v>
      </c>
      <c r="B5" s="163" t="str">
        <f>Ubicación</f>
        <v>DEPARTAMENTO RAWSON</v>
      </c>
      <c r="C5" s="163"/>
      <c r="D5" s="164"/>
      <c r="E5" s="165"/>
      <c r="F5" s="166"/>
      <c r="G5" s="167"/>
    </row>
    <row r="6" spans="1:7" ht="20.100000000000001" customHeight="1" x14ac:dyDescent="0.2">
      <c r="A6" s="162" t="s">
        <v>46</v>
      </c>
      <c r="B6" s="249">
        <v>1</v>
      </c>
      <c r="C6" s="169" t="str">
        <f>IF(B6="","",VLOOKUP(B6,Computo_Presupuesto,2,FALSE))</f>
        <v>TRABAJOS PRELIMINARES</v>
      </c>
      <c r="D6" s="170"/>
      <c r="E6" s="165"/>
      <c r="F6" s="166"/>
      <c r="G6" s="167"/>
    </row>
    <row r="7" spans="1:7" ht="20.100000000000001" customHeight="1" x14ac:dyDescent="0.2">
      <c r="A7" s="162" t="s">
        <v>32</v>
      </c>
      <c r="B7" s="248" t="s">
        <v>1183</v>
      </c>
      <c r="C7" s="169" t="str">
        <f>IF(B7=0,"",VLOOKUP(B7,Computo_Presupuesto,2,FALSE))</f>
        <v xml:space="preserve">Limpieza de terreno </v>
      </c>
      <c r="D7" s="164"/>
      <c r="E7" s="165"/>
      <c r="F7" s="163" t="s">
        <v>33</v>
      </c>
      <c r="G7" s="171" t="str">
        <f>IF(B7=0,"",VLOOKUP(B7,Computo_Presupuesto,4,FALSE))</f>
        <v>gl</v>
      </c>
    </row>
    <row r="8" spans="1:7" ht="20.100000000000001" customHeight="1" x14ac:dyDescent="0.2">
      <c r="A8" s="162"/>
      <c r="B8" s="163"/>
      <c r="C8" s="169"/>
      <c r="D8" s="164"/>
      <c r="E8" s="165"/>
      <c r="F8" s="169"/>
      <c r="G8" s="172"/>
    </row>
    <row r="9" spans="1:7" ht="20.100000000000001" customHeight="1" x14ac:dyDescent="0.2">
      <c r="A9" s="338" t="s">
        <v>685</v>
      </c>
      <c r="B9" s="339"/>
      <c r="C9" s="340" t="s">
        <v>0</v>
      </c>
      <c r="D9" s="340" t="s">
        <v>34</v>
      </c>
      <c r="E9" s="341" t="s">
        <v>35</v>
      </c>
      <c r="F9" s="342" t="s">
        <v>36</v>
      </c>
      <c r="G9" s="343" t="s">
        <v>37</v>
      </c>
    </row>
    <row r="10" spans="1:7" s="15" customFormat="1" ht="20.100000000000001" customHeight="1" x14ac:dyDescent="0.2">
      <c r="A10" s="173" t="s">
        <v>686</v>
      </c>
      <c r="B10" s="174" t="s">
        <v>687</v>
      </c>
      <c r="C10" s="340"/>
      <c r="D10" s="340"/>
      <c r="E10" s="341"/>
      <c r="F10" s="342"/>
      <c r="G10" s="343"/>
    </row>
    <row r="11" spans="1:7" ht="20.100000000000001" customHeight="1" x14ac:dyDescent="0.2">
      <c r="A11" s="259"/>
      <c r="B11" s="175"/>
      <c r="C11" s="176" t="s">
        <v>825</v>
      </c>
      <c r="D11" s="177"/>
      <c r="E11" s="178"/>
      <c r="F11" s="179"/>
      <c r="G11" s="180"/>
    </row>
    <row r="12" spans="1:7" ht="20.100000000000001" customHeight="1" x14ac:dyDescent="0.2">
      <c r="A12" s="260"/>
      <c r="B12" s="181">
        <f t="shared" ref="B12:B23" si="0">IF(A12=0,0,VLOOKUP(A12,Tabla_Indices,2,FALSE))</f>
        <v>0</v>
      </c>
      <c r="C12" s="261"/>
      <c r="D12" s="262"/>
      <c r="E12" s="263"/>
      <c r="F12" s="264"/>
      <c r="G12" s="182">
        <f t="shared" ref="G12:G21" si="1">ROUND(E12*F12,2)</f>
        <v>0</v>
      </c>
    </row>
    <row r="13" spans="1:7" ht="20.100000000000001" customHeight="1" x14ac:dyDescent="0.2">
      <c r="A13" s="265"/>
      <c r="B13" s="181">
        <f t="shared" si="0"/>
        <v>0</v>
      </c>
      <c r="C13" s="261"/>
      <c r="D13" s="262"/>
      <c r="E13" s="263"/>
      <c r="F13" s="264"/>
      <c r="G13" s="182">
        <f t="shared" si="1"/>
        <v>0</v>
      </c>
    </row>
    <row r="14" spans="1:7" ht="20.100000000000001" customHeight="1" x14ac:dyDescent="0.2">
      <c r="A14" s="260"/>
      <c r="B14" s="181">
        <f>IF(A14=0,0,VLOOKUP(A14,Tabla_Indices,2,FALSE))</f>
        <v>0</v>
      </c>
      <c r="C14" s="261"/>
      <c r="D14" s="262"/>
      <c r="E14" s="263"/>
      <c r="F14" s="264"/>
      <c r="G14" s="182">
        <f t="shared" si="1"/>
        <v>0</v>
      </c>
    </row>
    <row r="15" spans="1:7" ht="20.100000000000001" customHeight="1" x14ac:dyDescent="0.2">
      <c r="A15" s="260"/>
      <c r="B15" s="181">
        <f>IF(A15=0,0,VLOOKUP(A15,Tabla_Indices,2,FALSE))</f>
        <v>0</v>
      </c>
      <c r="C15" s="261"/>
      <c r="D15" s="262"/>
      <c r="E15" s="263"/>
      <c r="F15" s="264"/>
      <c r="G15" s="182">
        <f t="shared" si="1"/>
        <v>0</v>
      </c>
    </row>
    <row r="16" spans="1:7" ht="20.100000000000001" customHeight="1" x14ac:dyDescent="0.2">
      <c r="A16" s="260"/>
      <c r="B16" s="181">
        <f t="shared" si="0"/>
        <v>0</v>
      </c>
      <c r="C16" s="261"/>
      <c r="D16" s="262"/>
      <c r="E16" s="266"/>
      <c r="F16" s="264"/>
      <c r="G16" s="182">
        <f t="shared" si="1"/>
        <v>0</v>
      </c>
    </row>
    <row r="17" spans="1:7" ht="20.100000000000001" customHeight="1" x14ac:dyDescent="0.2">
      <c r="A17" s="260"/>
      <c r="B17" s="181">
        <f t="shared" si="0"/>
        <v>0</v>
      </c>
      <c r="C17" s="261"/>
      <c r="D17" s="262"/>
      <c r="E17" s="266"/>
      <c r="F17" s="264"/>
      <c r="G17" s="182">
        <f t="shared" si="1"/>
        <v>0</v>
      </c>
    </row>
    <row r="18" spans="1:7" ht="20.100000000000001" customHeight="1" x14ac:dyDescent="0.2">
      <c r="A18" s="260"/>
      <c r="B18" s="181">
        <f t="shared" si="0"/>
        <v>0</v>
      </c>
      <c r="C18" s="261"/>
      <c r="D18" s="262"/>
      <c r="E18" s="263"/>
      <c r="F18" s="264"/>
      <c r="G18" s="182">
        <f t="shared" si="1"/>
        <v>0</v>
      </c>
    </row>
    <row r="19" spans="1:7" ht="20.100000000000001" customHeight="1" x14ac:dyDescent="0.2">
      <c r="A19" s="260"/>
      <c r="B19" s="181">
        <f t="shared" si="0"/>
        <v>0</v>
      </c>
      <c r="C19" s="261"/>
      <c r="D19" s="262"/>
      <c r="E19" s="263"/>
      <c r="F19" s="264"/>
      <c r="G19" s="182">
        <f t="shared" si="1"/>
        <v>0</v>
      </c>
    </row>
    <row r="20" spans="1:7" ht="20.100000000000001" customHeight="1" x14ac:dyDescent="0.2">
      <c r="A20" s="260"/>
      <c r="B20" s="181">
        <f t="shared" si="0"/>
        <v>0</v>
      </c>
      <c r="C20" s="261"/>
      <c r="D20" s="262"/>
      <c r="E20" s="263"/>
      <c r="F20" s="264"/>
      <c r="G20" s="182">
        <f t="shared" si="1"/>
        <v>0</v>
      </c>
    </row>
    <row r="21" spans="1:7" ht="20.100000000000001" customHeight="1" x14ac:dyDescent="0.2">
      <c r="A21" s="260"/>
      <c r="B21" s="181">
        <f t="shared" si="0"/>
        <v>0</v>
      </c>
      <c r="C21" s="261"/>
      <c r="D21" s="262"/>
      <c r="E21" s="263"/>
      <c r="F21" s="264"/>
      <c r="G21" s="182">
        <f t="shared" si="1"/>
        <v>0</v>
      </c>
    </row>
    <row r="22" spans="1:7" ht="20.100000000000001" customHeight="1" x14ac:dyDescent="0.2">
      <c r="A22" s="260"/>
      <c r="B22" s="181">
        <f t="shared" si="0"/>
        <v>0</v>
      </c>
      <c r="C22" s="261"/>
      <c r="D22" s="262"/>
      <c r="E22" s="263"/>
      <c r="F22" s="264"/>
      <c r="G22" s="182">
        <f t="shared" ref="G22" si="2">ROUND(E22*F22,2)</f>
        <v>0</v>
      </c>
    </row>
    <row r="23" spans="1:7" ht="20.100000000000001" customHeight="1" x14ac:dyDescent="0.2">
      <c r="A23" s="260"/>
      <c r="B23" s="181">
        <f t="shared" si="0"/>
        <v>0</v>
      </c>
      <c r="C23" s="261"/>
      <c r="D23" s="262"/>
      <c r="E23" s="263"/>
      <c r="F23" s="264"/>
      <c r="G23" s="182">
        <f>ROUND(E23*F23,2)</f>
        <v>0</v>
      </c>
    </row>
    <row r="24" spans="1:7" ht="20.100000000000001" customHeight="1" x14ac:dyDescent="0.2">
      <c r="A24" s="183"/>
      <c r="B24" s="169"/>
      <c r="C24" s="169"/>
      <c r="D24" s="164"/>
      <c r="E24" s="165"/>
      <c r="F24" s="184" t="s">
        <v>38</v>
      </c>
      <c r="G24" s="185">
        <f>SUBTOTAL(9,G12:G23)</f>
        <v>0</v>
      </c>
    </row>
    <row r="25" spans="1:7" ht="20.100000000000001" customHeight="1" x14ac:dyDescent="0.2">
      <c r="A25" s="183"/>
      <c r="B25" s="169"/>
      <c r="C25" s="186" t="s">
        <v>826</v>
      </c>
      <c r="D25" s="164"/>
      <c r="E25" s="165"/>
      <c r="F25" s="166"/>
      <c r="G25" s="187"/>
    </row>
    <row r="26" spans="1:7" ht="20.100000000000001" customHeight="1" x14ac:dyDescent="0.2">
      <c r="A26" s="260"/>
      <c r="B26" s="181">
        <f t="shared" ref="B26:B35" si="3">IF(A26=0,0,VLOOKUP(A26,Tabla_Indices,2,FALSE))</f>
        <v>0</v>
      </c>
      <c r="C26" s="267"/>
      <c r="D26" s="262"/>
      <c r="E26" s="263"/>
      <c r="F26" s="264"/>
      <c r="G26" s="182">
        <f>ROUND(E26*F26,2)</f>
        <v>0</v>
      </c>
    </row>
    <row r="27" spans="1:7" ht="20.100000000000001" customHeight="1" x14ac:dyDescent="0.2">
      <c r="A27" s="260"/>
      <c r="B27" s="181">
        <f t="shared" si="3"/>
        <v>0</v>
      </c>
      <c r="C27" s="261"/>
      <c r="D27" s="262"/>
      <c r="E27" s="263"/>
      <c r="F27" s="264"/>
      <c r="G27" s="182">
        <f>ROUND(E27*F27,2)</f>
        <v>0</v>
      </c>
    </row>
    <row r="28" spans="1:7" ht="20.100000000000001" customHeight="1" x14ac:dyDescent="0.2">
      <c r="A28" s="260"/>
      <c r="B28" s="181">
        <f t="shared" si="3"/>
        <v>0</v>
      </c>
      <c r="C28" s="261"/>
      <c r="D28" s="262"/>
      <c r="E28" s="263"/>
      <c r="F28" s="264"/>
      <c r="G28" s="182">
        <f t="shared" ref="G28:G35" si="4">ROUND(E28*F28,2)</f>
        <v>0</v>
      </c>
    </row>
    <row r="29" spans="1:7" ht="20.100000000000001" customHeight="1" x14ac:dyDescent="0.2">
      <c r="A29" s="260"/>
      <c r="B29" s="181">
        <f t="shared" si="3"/>
        <v>0</v>
      </c>
      <c r="C29" s="261"/>
      <c r="D29" s="262"/>
      <c r="E29" s="263"/>
      <c r="F29" s="264"/>
      <c r="G29" s="182">
        <f t="shared" ref="G29:G30" si="5">ROUND(E29*F29,2)</f>
        <v>0</v>
      </c>
    </row>
    <row r="30" spans="1:7" ht="20.100000000000001" customHeight="1" x14ac:dyDescent="0.2">
      <c r="A30" s="260"/>
      <c r="B30" s="181">
        <f t="shared" si="3"/>
        <v>0</v>
      </c>
      <c r="C30" s="261"/>
      <c r="D30" s="262"/>
      <c r="E30" s="263"/>
      <c r="F30" s="264"/>
      <c r="G30" s="182">
        <f t="shared" si="5"/>
        <v>0</v>
      </c>
    </row>
    <row r="31" spans="1:7" ht="20.100000000000001" customHeight="1" x14ac:dyDescent="0.2">
      <c r="A31" s="260"/>
      <c r="B31" s="181">
        <f t="shared" si="3"/>
        <v>0</v>
      </c>
      <c r="C31" s="261"/>
      <c r="D31" s="262"/>
      <c r="E31" s="263"/>
      <c r="F31" s="264"/>
      <c r="G31" s="182">
        <f t="shared" si="4"/>
        <v>0</v>
      </c>
    </row>
    <row r="32" spans="1:7" ht="20.100000000000001" customHeight="1" x14ac:dyDescent="0.2">
      <c r="A32" s="260"/>
      <c r="B32" s="181">
        <f t="shared" si="3"/>
        <v>0</v>
      </c>
      <c r="C32" s="261"/>
      <c r="D32" s="262"/>
      <c r="E32" s="263"/>
      <c r="F32" s="264"/>
      <c r="G32" s="182">
        <f t="shared" si="4"/>
        <v>0</v>
      </c>
    </row>
    <row r="33" spans="1:7" ht="20.100000000000001" customHeight="1" x14ac:dyDescent="0.2">
      <c r="A33" s="260"/>
      <c r="B33" s="181">
        <f t="shared" si="3"/>
        <v>0</v>
      </c>
      <c r="C33" s="261"/>
      <c r="D33" s="262"/>
      <c r="E33" s="263"/>
      <c r="F33" s="264"/>
      <c r="G33" s="182">
        <f t="shared" si="4"/>
        <v>0</v>
      </c>
    </row>
    <row r="34" spans="1:7" ht="20.100000000000001" customHeight="1" x14ac:dyDescent="0.2">
      <c r="A34" s="260"/>
      <c r="B34" s="181">
        <f t="shared" si="3"/>
        <v>0</v>
      </c>
      <c r="C34" s="261"/>
      <c r="D34" s="262"/>
      <c r="E34" s="263"/>
      <c r="F34" s="264"/>
      <c r="G34" s="182">
        <f t="shared" si="4"/>
        <v>0</v>
      </c>
    </row>
    <row r="35" spans="1:7" ht="20.100000000000001" customHeight="1" x14ac:dyDescent="0.2">
      <c r="A35" s="260"/>
      <c r="B35" s="181">
        <f t="shared" si="3"/>
        <v>0</v>
      </c>
      <c r="C35" s="261"/>
      <c r="D35" s="262"/>
      <c r="E35" s="263"/>
      <c r="F35" s="264"/>
      <c r="G35" s="182">
        <f t="shared" si="4"/>
        <v>0</v>
      </c>
    </row>
    <row r="36" spans="1:7" ht="20.100000000000001" customHeight="1" x14ac:dyDescent="0.2">
      <c r="A36" s="183"/>
      <c r="B36" s="169"/>
      <c r="C36" s="169"/>
      <c r="D36" s="164"/>
      <c r="E36" s="165"/>
      <c r="F36" s="184" t="s">
        <v>39</v>
      </c>
      <c r="G36" s="185">
        <f>SUBTOTAL(9,G26:G35)</f>
        <v>0</v>
      </c>
    </row>
    <row r="37" spans="1:7" ht="20.100000000000001" customHeight="1" x14ac:dyDescent="0.2">
      <c r="A37" s="183"/>
      <c r="B37" s="169"/>
      <c r="C37" s="186" t="s">
        <v>827</v>
      </c>
      <c r="D37" s="164"/>
      <c r="E37" s="165"/>
      <c r="F37" s="169"/>
      <c r="G37" s="187"/>
    </row>
    <row r="38" spans="1:7" ht="20.100000000000001" customHeight="1" x14ac:dyDescent="0.2">
      <c r="A38" s="260"/>
      <c r="B38" s="181">
        <f t="shared" ref="B38:B46" si="6">IF(A38=0,0,VLOOKUP(A38,Tabla_Indices,2,FALSE))</f>
        <v>0</v>
      </c>
      <c r="C38" s="261"/>
      <c r="D38" s="262"/>
      <c r="E38" s="263"/>
      <c r="F38" s="268"/>
      <c r="G38" s="188">
        <f>ROUND(E38*F38,2)</f>
        <v>0</v>
      </c>
    </row>
    <row r="39" spans="1:7" ht="20.100000000000001" customHeight="1" x14ac:dyDescent="0.2">
      <c r="A39" s="260"/>
      <c r="B39" s="181">
        <f t="shared" si="6"/>
        <v>0</v>
      </c>
      <c r="C39" s="267"/>
      <c r="D39" s="262"/>
      <c r="E39" s="263"/>
      <c r="F39" s="264"/>
      <c r="G39" s="188">
        <f>ROUND(E39*F39,2)</f>
        <v>0</v>
      </c>
    </row>
    <row r="40" spans="1:7" ht="20.100000000000001" customHeight="1" x14ac:dyDescent="0.2">
      <c r="A40" s="260"/>
      <c r="B40" s="181">
        <f t="shared" si="6"/>
        <v>0</v>
      </c>
      <c r="C40" s="269"/>
      <c r="D40" s="262"/>
      <c r="E40" s="263"/>
      <c r="F40" s="264"/>
      <c r="G40" s="188">
        <f>ROUND(E40*F40,2)</f>
        <v>0</v>
      </c>
    </row>
    <row r="41" spans="1:7" ht="20.100000000000001" customHeight="1" x14ac:dyDescent="0.2">
      <c r="A41" s="260"/>
      <c r="B41" s="181">
        <f t="shared" si="6"/>
        <v>0</v>
      </c>
      <c r="C41" s="269"/>
      <c r="D41" s="262"/>
      <c r="E41" s="263"/>
      <c r="F41" s="264"/>
      <c r="G41" s="188">
        <f>ROUND(E41*F41,2)</f>
        <v>0</v>
      </c>
    </row>
    <row r="42" spans="1:7" ht="20.100000000000001" customHeight="1" x14ac:dyDescent="0.2">
      <c r="A42" s="260"/>
      <c r="B42" s="181">
        <f t="shared" si="6"/>
        <v>0</v>
      </c>
      <c r="C42" s="269"/>
      <c r="D42" s="262"/>
      <c r="E42" s="263"/>
      <c r="F42" s="264"/>
      <c r="G42" s="188">
        <f t="shared" ref="G42:G46" si="7">ROUND(E42*F42,2)</f>
        <v>0</v>
      </c>
    </row>
    <row r="43" spans="1:7" ht="20.100000000000001" customHeight="1" x14ac:dyDescent="0.2">
      <c r="A43" s="260"/>
      <c r="B43" s="181">
        <f t="shared" si="6"/>
        <v>0</v>
      </c>
      <c r="C43" s="269"/>
      <c r="D43" s="262"/>
      <c r="E43" s="263"/>
      <c r="F43" s="264"/>
      <c r="G43" s="188">
        <f t="shared" si="7"/>
        <v>0</v>
      </c>
    </row>
    <row r="44" spans="1:7" ht="20.100000000000001" customHeight="1" x14ac:dyDescent="0.2">
      <c r="A44" s="260"/>
      <c r="B44" s="181">
        <f t="shared" si="6"/>
        <v>0</v>
      </c>
      <c r="C44" s="261"/>
      <c r="D44" s="262"/>
      <c r="E44" s="263"/>
      <c r="F44" s="264"/>
      <c r="G44" s="188">
        <f t="shared" si="7"/>
        <v>0</v>
      </c>
    </row>
    <row r="45" spans="1:7" ht="20.100000000000001" customHeight="1" x14ac:dyDescent="0.2">
      <c r="A45" s="260"/>
      <c r="B45" s="181">
        <f t="shared" si="6"/>
        <v>0</v>
      </c>
      <c r="C45" s="261"/>
      <c r="D45" s="262"/>
      <c r="E45" s="263"/>
      <c r="F45" s="264"/>
      <c r="G45" s="188">
        <f t="shared" si="7"/>
        <v>0</v>
      </c>
    </row>
    <row r="46" spans="1:7" ht="20.100000000000001" customHeight="1" x14ac:dyDescent="0.2">
      <c r="A46" s="260"/>
      <c r="B46" s="181">
        <f t="shared" si="6"/>
        <v>0</v>
      </c>
      <c r="C46" s="261"/>
      <c r="D46" s="262"/>
      <c r="E46" s="263"/>
      <c r="F46" s="264"/>
      <c r="G46" s="188">
        <f t="shared" si="7"/>
        <v>0</v>
      </c>
    </row>
    <row r="47" spans="1:7" ht="20.100000000000001" customHeight="1" x14ac:dyDescent="0.2">
      <c r="A47" s="243"/>
      <c r="B47" s="164"/>
      <c r="C47" s="169"/>
      <c r="D47" s="164"/>
      <c r="E47" s="165"/>
      <c r="F47" s="184" t="s">
        <v>40</v>
      </c>
      <c r="G47" s="185">
        <f>SUBTOTAL(9,G38:G46)</f>
        <v>0</v>
      </c>
    </row>
    <row r="48" spans="1:7" ht="20.100000000000001" customHeight="1" thickBot="1" x14ac:dyDescent="0.25">
      <c r="A48" s="190"/>
      <c r="B48" s="191"/>
      <c r="C48" s="192"/>
      <c r="D48" s="191"/>
      <c r="E48" s="193"/>
      <c r="F48" s="194"/>
      <c r="G48" s="195"/>
    </row>
    <row r="49" spans="1:7" ht="20.100000000000001" customHeight="1" thickBot="1" x14ac:dyDescent="0.25">
      <c r="A49" s="244" t="str">
        <f>B7</f>
        <v>1-1</v>
      </c>
      <c r="B49" s="242" t="str">
        <f>C7</f>
        <v xml:space="preserve">Limpieza de terreno </v>
      </c>
      <c r="C49" s="196"/>
      <c r="D49" s="196" t="s">
        <v>41</v>
      </c>
      <c r="E49" s="197"/>
      <c r="F49" s="198" t="s">
        <v>42</v>
      </c>
      <c r="G49" s="199">
        <f>SUBTOTAL(9,G12:G48)</f>
        <v>0</v>
      </c>
    </row>
    <row r="50" spans="1:7" ht="20.100000000000001" customHeight="1" thickTop="1" thickBot="1" x14ac:dyDescent="0.25"/>
    <row r="51" spans="1:7" ht="20.100000000000001" customHeight="1" thickTop="1" x14ac:dyDescent="0.2">
      <c r="A51" s="335" t="s">
        <v>44</v>
      </c>
      <c r="B51" s="336"/>
      <c r="C51" s="336"/>
      <c r="D51" s="336"/>
      <c r="E51" s="336"/>
      <c r="F51" s="336"/>
      <c r="G51" s="337"/>
    </row>
    <row r="52" spans="1:7" ht="20.100000000000001" customHeight="1" x14ac:dyDescent="0.2">
      <c r="A52" s="154" t="s">
        <v>823</v>
      </c>
      <c r="B52" s="155" t="str">
        <f>Comitente</f>
        <v>DIRECCIÓN ARQUITECTURA</v>
      </c>
      <c r="C52" s="156"/>
      <c r="D52" s="157"/>
      <c r="E52" s="157"/>
      <c r="F52" s="158"/>
      <c r="G52" s="159"/>
    </row>
    <row r="53" spans="1:7" ht="20.100000000000001" customHeight="1" x14ac:dyDescent="0.2">
      <c r="A53" s="154" t="s">
        <v>824</v>
      </c>
      <c r="B53" s="155">
        <f>Contratista</f>
        <v>0</v>
      </c>
      <c r="C53" s="160"/>
      <c r="D53" s="160"/>
      <c r="E53" s="160"/>
      <c r="F53" s="155"/>
      <c r="G53" s="161"/>
    </row>
    <row r="54" spans="1:7" ht="20.100000000000001" customHeight="1" x14ac:dyDescent="0.2">
      <c r="A54" s="154" t="s">
        <v>31</v>
      </c>
      <c r="B54" s="155" t="str">
        <f>Obra</f>
        <v>ESTADIO DEPORTIVO U.P.C.N.</v>
      </c>
      <c r="C54" s="160"/>
      <c r="D54" s="160"/>
      <c r="E54" s="160"/>
      <c r="F54" s="155" t="s">
        <v>45</v>
      </c>
      <c r="G54" s="161" t="str">
        <f>Fecha_Base</f>
        <v>02/11/2017</v>
      </c>
    </row>
    <row r="55" spans="1:7" ht="20.100000000000001" customHeight="1" x14ac:dyDescent="0.2">
      <c r="A55" s="162" t="s">
        <v>822</v>
      </c>
      <c r="B55" s="163" t="str">
        <f>Ubicación</f>
        <v>DEPARTAMENTO RAWSON</v>
      </c>
      <c r="C55" s="163"/>
      <c r="D55" s="164"/>
      <c r="E55" s="165"/>
      <c r="F55" s="166"/>
      <c r="G55" s="167"/>
    </row>
    <row r="56" spans="1:7" ht="20.100000000000001" customHeight="1" x14ac:dyDescent="0.2">
      <c r="A56" s="162" t="s">
        <v>46</v>
      </c>
      <c r="B56" s="168">
        <v>1</v>
      </c>
      <c r="C56" s="169" t="str">
        <f>IF(B56="","",VLOOKUP(B56,Computo_Presupuesto,2,FALSE))</f>
        <v>TRABAJOS PRELIMINARES</v>
      </c>
      <c r="D56" s="170"/>
      <c r="E56" s="165"/>
      <c r="F56" s="166"/>
      <c r="G56" s="167"/>
    </row>
    <row r="57" spans="1:7" ht="20.100000000000001" customHeight="1" x14ac:dyDescent="0.2">
      <c r="A57" s="162" t="s">
        <v>32</v>
      </c>
      <c r="B57" s="248" t="s">
        <v>1184</v>
      </c>
      <c r="C57" s="169" t="str">
        <f>IF(B57=0,"",VLOOKUP(B57,Computo_Presupuesto,2,FALSE))</f>
        <v>Replanteo</v>
      </c>
      <c r="D57" s="164"/>
      <c r="E57" s="165"/>
      <c r="F57" s="163" t="s">
        <v>33</v>
      </c>
      <c r="G57" s="171" t="str">
        <f>IF(B57=0,"",VLOOKUP(B57,Computo_Presupuesto,4,FALSE))</f>
        <v>m2</v>
      </c>
    </row>
    <row r="58" spans="1:7" ht="20.100000000000001" customHeight="1" x14ac:dyDescent="0.2">
      <c r="A58" s="162"/>
      <c r="B58" s="163"/>
      <c r="C58" s="169"/>
      <c r="D58" s="164"/>
      <c r="E58" s="165"/>
      <c r="F58" s="169"/>
      <c r="G58" s="172"/>
    </row>
    <row r="59" spans="1:7" ht="20.100000000000001" customHeight="1" x14ac:dyDescent="0.2">
      <c r="A59" s="338" t="s">
        <v>685</v>
      </c>
      <c r="B59" s="339"/>
      <c r="C59" s="340" t="s">
        <v>0</v>
      </c>
      <c r="D59" s="340" t="s">
        <v>34</v>
      </c>
      <c r="E59" s="341" t="s">
        <v>35</v>
      </c>
      <c r="F59" s="342" t="s">
        <v>36</v>
      </c>
      <c r="G59" s="343" t="s">
        <v>37</v>
      </c>
    </row>
    <row r="60" spans="1:7" ht="20.100000000000001" customHeight="1" x14ac:dyDescent="0.2">
      <c r="A60" s="173" t="s">
        <v>686</v>
      </c>
      <c r="B60" s="174" t="s">
        <v>687</v>
      </c>
      <c r="C60" s="340"/>
      <c r="D60" s="340"/>
      <c r="E60" s="341"/>
      <c r="F60" s="342"/>
      <c r="G60" s="343"/>
    </row>
    <row r="61" spans="1:7" ht="20.100000000000001" customHeight="1" x14ac:dyDescent="0.2">
      <c r="A61" s="259"/>
      <c r="B61" s="175"/>
      <c r="C61" s="176" t="s">
        <v>825</v>
      </c>
      <c r="D61" s="177"/>
      <c r="E61" s="178"/>
      <c r="F61" s="179"/>
      <c r="G61" s="180"/>
    </row>
    <row r="62" spans="1:7" ht="20.100000000000001" customHeight="1" x14ac:dyDescent="0.2">
      <c r="A62" s="260"/>
      <c r="B62" s="181">
        <f t="shared" ref="B62:B73" si="8">IF(A62=0,0,VLOOKUP(A62,Tabla_Indices,2,FALSE))</f>
        <v>0</v>
      </c>
      <c r="C62" s="261"/>
      <c r="D62" s="262"/>
      <c r="E62" s="263"/>
      <c r="F62" s="264"/>
      <c r="G62" s="182">
        <f>ROUND(E62*F62,2)</f>
        <v>0</v>
      </c>
    </row>
    <row r="63" spans="1:7" ht="20.100000000000001" customHeight="1" x14ac:dyDescent="0.2">
      <c r="A63" s="265"/>
      <c r="B63" s="181">
        <f t="shared" si="8"/>
        <v>0</v>
      </c>
      <c r="C63" s="261"/>
      <c r="D63" s="262"/>
      <c r="E63" s="263"/>
      <c r="F63" s="264"/>
      <c r="G63" s="182">
        <f t="shared" ref="G63:G73" si="9">ROUND(E63*F63,2)</f>
        <v>0</v>
      </c>
    </row>
    <row r="64" spans="1:7" ht="20.100000000000001" customHeight="1" x14ac:dyDescent="0.2">
      <c r="A64" s="260"/>
      <c r="B64" s="181">
        <f t="shared" si="8"/>
        <v>0</v>
      </c>
      <c r="C64" s="261"/>
      <c r="D64" s="262"/>
      <c r="E64" s="263"/>
      <c r="F64" s="264"/>
      <c r="G64" s="182">
        <f t="shared" si="9"/>
        <v>0</v>
      </c>
    </row>
    <row r="65" spans="1:7" ht="20.100000000000001" customHeight="1" x14ac:dyDescent="0.2">
      <c r="A65" s="260"/>
      <c r="B65" s="181">
        <f t="shared" si="8"/>
        <v>0</v>
      </c>
      <c r="C65" s="261"/>
      <c r="D65" s="262"/>
      <c r="E65" s="263"/>
      <c r="F65" s="264"/>
      <c r="G65" s="182">
        <f t="shared" si="9"/>
        <v>0</v>
      </c>
    </row>
    <row r="66" spans="1:7" ht="20.100000000000001" customHeight="1" x14ac:dyDescent="0.2">
      <c r="A66" s="260"/>
      <c r="B66" s="181">
        <f t="shared" si="8"/>
        <v>0</v>
      </c>
      <c r="C66" s="261"/>
      <c r="D66" s="262"/>
      <c r="E66" s="266"/>
      <c r="F66" s="264"/>
      <c r="G66" s="182">
        <f t="shared" si="9"/>
        <v>0</v>
      </c>
    </row>
    <row r="67" spans="1:7" ht="20.100000000000001" customHeight="1" x14ac:dyDescent="0.2">
      <c r="A67" s="260"/>
      <c r="B67" s="181">
        <f t="shared" si="8"/>
        <v>0</v>
      </c>
      <c r="C67" s="261"/>
      <c r="D67" s="262"/>
      <c r="E67" s="266"/>
      <c r="F67" s="264"/>
      <c r="G67" s="182">
        <f t="shared" si="9"/>
        <v>0</v>
      </c>
    </row>
    <row r="68" spans="1:7" ht="20.100000000000001" customHeight="1" x14ac:dyDescent="0.2">
      <c r="A68" s="260"/>
      <c r="B68" s="181">
        <f t="shared" si="8"/>
        <v>0</v>
      </c>
      <c r="C68" s="261"/>
      <c r="D68" s="262"/>
      <c r="E68" s="263"/>
      <c r="F68" s="264"/>
      <c r="G68" s="182">
        <f t="shared" si="9"/>
        <v>0</v>
      </c>
    </row>
    <row r="69" spans="1:7" ht="20.100000000000001" customHeight="1" x14ac:dyDescent="0.2">
      <c r="A69" s="260"/>
      <c r="B69" s="181">
        <f t="shared" si="8"/>
        <v>0</v>
      </c>
      <c r="C69" s="261"/>
      <c r="D69" s="262"/>
      <c r="E69" s="263"/>
      <c r="F69" s="264"/>
      <c r="G69" s="182">
        <f t="shared" si="9"/>
        <v>0</v>
      </c>
    </row>
    <row r="70" spans="1:7" ht="20.100000000000001" customHeight="1" x14ac:dyDescent="0.2">
      <c r="A70" s="260"/>
      <c r="B70" s="181">
        <f t="shared" si="8"/>
        <v>0</v>
      </c>
      <c r="C70" s="261"/>
      <c r="D70" s="262"/>
      <c r="E70" s="263"/>
      <c r="F70" s="264"/>
      <c r="G70" s="182">
        <f t="shared" si="9"/>
        <v>0</v>
      </c>
    </row>
    <row r="71" spans="1:7" ht="20.100000000000001" customHeight="1" x14ac:dyDescent="0.2">
      <c r="A71" s="260"/>
      <c r="B71" s="181">
        <f t="shared" si="8"/>
        <v>0</v>
      </c>
      <c r="C71" s="261"/>
      <c r="D71" s="262"/>
      <c r="E71" s="263"/>
      <c r="F71" s="264"/>
      <c r="G71" s="182">
        <f t="shared" si="9"/>
        <v>0</v>
      </c>
    </row>
    <row r="72" spans="1:7" ht="20.100000000000001" customHeight="1" x14ac:dyDescent="0.2">
      <c r="A72" s="260"/>
      <c r="B72" s="181">
        <f t="shared" si="8"/>
        <v>0</v>
      </c>
      <c r="C72" s="261"/>
      <c r="D72" s="262"/>
      <c r="E72" s="263"/>
      <c r="F72" s="264"/>
      <c r="G72" s="182">
        <f t="shared" si="9"/>
        <v>0</v>
      </c>
    </row>
    <row r="73" spans="1:7" ht="20.100000000000001" customHeight="1" x14ac:dyDescent="0.2">
      <c r="A73" s="260"/>
      <c r="B73" s="181">
        <f t="shared" si="8"/>
        <v>0</v>
      </c>
      <c r="C73" s="261"/>
      <c r="D73" s="262"/>
      <c r="E73" s="263"/>
      <c r="F73" s="264"/>
      <c r="G73" s="182">
        <f t="shared" si="9"/>
        <v>0</v>
      </c>
    </row>
    <row r="74" spans="1:7" ht="20.100000000000001" customHeight="1" x14ac:dyDescent="0.2">
      <c r="A74" s="183"/>
      <c r="B74" s="169"/>
      <c r="C74" s="169"/>
      <c r="D74" s="164"/>
      <c r="E74" s="165"/>
      <c r="F74" s="184" t="s">
        <v>38</v>
      </c>
      <c r="G74" s="185">
        <f>SUBTOTAL(9,G62:G73)</f>
        <v>0</v>
      </c>
    </row>
    <row r="75" spans="1:7" ht="20.100000000000001" customHeight="1" x14ac:dyDescent="0.2">
      <c r="A75" s="183"/>
      <c r="B75" s="169"/>
      <c r="C75" s="186" t="s">
        <v>826</v>
      </c>
      <c r="D75" s="164"/>
      <c r="E75" s="165"/>
      <c r="F75" s="166"/>
      <c r="G75" s="187"/>
    </row>
    <row r="76" spans="1:7" ht="20.100000000000001" customHeight="1" x14ac:dyDescent="0.2">
      <c r="A76" s="260"/>
      <c r="B76" s="181">
        <f t="shared" ref="B76:B85" si="10">IF(A76=0,0,VLOOKUP(A76,Tabla_Indices,2,FALSE))</f>
        <v>0</v>
      </c>
      <c r="C76" s="267"/>
      <c r="D76" s="262"/>
      <c r="E76" s="263"/>
      <c r="F76" s="264"/>
      <c r="G76" s="182">
        <f>ROUND(E76*F76,2)</f>
        <v>0</v>
      </c>
    </row>
    <row r="77" spans="1:7" ht="20.100000000000001" customHeight="1" x14ac:dyDescent="0.2">
      <c r="A77" s="260"/>
      <c r="B77" s="181">
        <f t="shared" si="10"/>
        <v>0</v>
      </c>
      <c r="C77" s="261"/>
      <c r="D77" s="262"/>
      <c r="E77" s="263"/>
      <c r="F77" s="264"/>
      <c r="G77" s="182">
        <f>ROUND(E77*F77,2)</f>
        <v>0</v>
      </c>
    </row>
    <row r="78" spans="1:7" ht="20.100000000000001" customHeight="1" x14ac:dyDescent="0.2">
      <c r="A78" s="260"/>
      <c r="B78" s="181">
        <f t="shared" si="10"/>
        <v>0</v>
      </c>
      <c r="C78" s="261"/>
      <c r="D78" s="262"/>
      <c r="E78" s="263"/>
      <c r="F78" s="264"/>
      <c r="G78" s="182">
        <f t="shared" ref="G78:G85" si="11">ROUND(E78*F78,2)</f>
        <v>0</v>
      </c>
    </row>
    <row r="79" spans="1:7" ht="20.100000000000001" customHeight="1" x14ac:dyDescent="0.2">
      <c r="A79" s="260"/>
      <c r="B79" s="181">
        <f t="shared" si="10"/>
        <v>0</v>
      </c>
      <c r="C79" s="261"/>
      <c r="D79" s="262"/>
      <c r="E79" s="263"/>
      <c r="F79" s="264"/>
      <c r="G79" s="182">
        <f t="shared" si="11"/>
        <v>0</v>
      </c>
    </row>
    <row r="80" spans="1:7" ht="20.100000000000001" customHeight="1" x14ac:dyDescent="0.2">
      <c r="A80" s="260"/>
      <c r="B80" s="181">
        <f t="shared" ref="B80:B81" si="12">IF(A80=0,0,VLOOKUP(A80,Tabla_Indices,2,FALSE))</f>
        <v>0</v>
      </c>
      <c r="C80" s="261"/>
      <c r="D80" s="262"/>
      <c r="E80" s="263"/>
      <c r="F80" s="264"/>
      <c r="G80" s="182">
        <f t="shared" ref="G80:G81" si="13">ROUND(E80*F80,2)</f>
        <v>0</v>
      </c>
    </row>
    <row r="81" spans="1:7" ht="20.100000000000001" customHeight="1" x14ac:dyDescent="0.2">
      <c r="A81" s="260"/>
      <c r="B81" s="181">
        <f t="shared" si="12"/>
        <v>0</v>
      </c>
      <c r="C81" s="261"/>
      <c r="D81" s="262"/>
      <c r="E81" s="263"/>
      <c r="F81" s="264"/>
      <c r="G81" s="182">
        <f t="shared" si="13"/>
        <v>0</v>
      </c>
    </row>
    <row r="82" spans="1:7" ht="20.100000000000001" customHeight="1" x14ac:dyDescent="0.2">
      <c r="A82" s="260"/>
      <c r="B82" s="181">
        <f t="shared" si="10"/>
        <v>0</v>
      </c>
      <c r="C82" s="261"/>
      <c r="D82" s="262"/>
      <c r="E82" s="263"/>
      <c r="F82" s="264"/>
      <c r="G82" s="182">
        <f t="shared" si="11"/>
        <v>0</v>
      </c>
    </row>
    <row r="83" spans="1:7" ht="20.100000000000001" customHeight="1" x14ac:dyDescent="0.2">
      <c r="A83" s="260"/>
      <c r="B83" s="181">
        <f t="shared" si="10"/>
        <v>0</v>
      </c>
      <c r="C83" s="261"/>
      <c r="D83" s="262"/>
      <c r="E83" s="263"/>
      <c r="F83" s="264"/>
      <c r="G83" s="182">
        <f t="shared" si="11"/>
        <v>0</v>
      </c>
    </row>
    <row r="84" spans="1:7" ht="20.100000000000001" customHeight="1" x14ac:dyDescent="0.2">
      <c r="A84" s="260"/>
      <c r="B84" s="181">
        <f t="shared" si="10"/>
        <v>0</v>
      </c>
      <c r="C84" s="261"/>
      <c r="D84" s="262"/>
      <c r="E84" s="263"/>
      <c r="F84" s="264"/>
      <c r="G84" s="182">
        <f t="shared" si="11"/>
        <v>0</v>
      </c>
    </row>
    <row r="85" spans="1:7" ht="20.100000000000001" customHeight="1" x14ac:dyDescent="0.2">
      <c r="A85" s="260"/>
      <c r="B85" s="181">
        <f t="shared" si="10"/>
        <v>0</v>
      </c>
      <c r="C85" s="261"/>
      <c r="D85" s="262"/>
      <c r="E85" s="263"/>
      <c r="F85" s="264"/>
      <c r="G85" s="182">
        <f t="shared" si="11"/>
        <v>0</v>
      </c>
    </row>
    <row r="86" spans="1:7" ht="20.100000000000001" customHeight="1" x14ac:dyDescent="0.2">
      <c r="A86" s="183"/>
      <c r="B86" s="169"/>
      <c r="C86" s="169"/>
      <c r="D86" s="164"/>
      <c r="E86" s="165"/>
      <c r="F86" s="184" t="s">
        <v>39</v>
      </c>
      <c r="G86" s="185">
        <f>SUBTOTAL(9,G76:G85)</f>
        <v>0</v>
      </c>
    </row>
    <row r="87" spans="1:7" ht="20.100000000000001" customHeight="1" x14ac:dyDescent="0.2">
      <c r="A87" s="183"/>
      <c r="B87" s="169"/>
      <c r="C87" s="186" t="s">
        <v>827</v>
      </c>
      <c r="D87" s="164"/>
      <c r="E87" s="165"/>
      <c r="F87" s="169"/>
      <c r="G87" s="187"/>
    </row>
    <row r="88" spans="1:7" ht="20.100000000000001" customHeight="1" x14ac:dyDescent="0.2">
      <c r="A88" s="260"/>
      <c r="B88" s="181">
        <f t="shared" ref="B88:B96" si="14">IF(A88=0,0,VLOOKUP(A88,Tabla_Indices,2,FALSE))</f>
        <v>0</v>
      </c>
      <c r="C88" s="261"/>
      <c r="D88" s="262"/>
      <c r="E88" s="263"/>
      <c r="F88" s="268"/>
      <c r="G88" s="188">
        <f>ROUND(E88*F88,2)</f>
        <v>0</v>
      </c>
    </row>
    <row r="89" spans="1:7" ht="20.100000000000001" customHeight="1" x14ac:dyDescent="0.2">
      <c r="A89" s="260"/>
      <c r="B89" s="181">
        <f t="shared" si="14"/>
        <v>0</v>
      </c>
      <c r="C89" s="267"/>
      <c r="D89" s="262"/>
      <c r="E89" s="263"/>
      <c r="F89" s="264"/>
      <c r="G89" s="188">
        <f>ROUND(E89*F89,2)</f>
        <v>0</v>
      </c>
    </row>
    <row r="90" spans="1:7" ht="20.100000000000001" customHeight="1" x14ac:dyDescent="0.2">
      <c r="A90" s="260"/>
      <c r="B90" s="181">
        <f t="shared" si="14"/>
        <v>0</v>
      </c>
      <c r="C90" s="269"/>
      <c r="D90" s="262"/>
      <c r="E90" s="263"/>
      <c r="F90" s="264"/>
      <c r="G90" s="188">
        <f>ROUND(E90*F90,2)</f>
        <v>0</v>
      </c>
    </row>
    <row r="91" spans="1:7" ht="20.100000000000001" customHeight="1" x14ac:dyDescent="0.2">
      <c r="A91" s="260"/>
      <c r="B91" s="181">
        <f t="shared" si="14"/>
        <v>0</v>
      </c>
      <c r="C91" s="269"/>
      <c r="D91" s="262"/>
      <c r="E91" s="263"/>
      <c r="F91" s="264"/>
      <c r="G91" s="188">
        <f>ROUND(E91*F91,2)</f>
        <v>0</v>
      </c>
    </row>
    <row r="92" spans="1:7" ht="20.100000000000001" customHeight="1" x14ac:dyDescent="0.2">
      <c r="A92" s="260"/>
      <c r="B92" s="181">
        <f t="shared" si="14"/>
        <v>0</v>
      </c>
      <c r="C92" s="269"/>
      <c r="D92" s="262"/>
      <c r="E92" s="263"/>
      <c r="F92" s="264"/>
      <c r="G92" s="188">
        <f t="shared" ref="G92:G96" si="15">ROUND(E92*F92,2)</f>
        <v>0</v>
      </c>
    </row>
    <row r="93" spans="1:7" ht="20.100000000000001" customHeight="1" x14ac:dyDescent="0.2">
      <c r="A93" s="260"/>
      <c r="B93" s="181">
        <f t="shared" si="14"/>
        <v>0</v>
      </c>
      <c r="C93" s="269"/>
      <c r="D93" s="262"/>
      <c r="E93" s="263"/>
      <c r="F93" s="264"/>
      <c r="G93" s="188">
        <f t="shared" si="15"/>
        <v>0</v>
      </c>
    </row>
    <row r="94" spans="1:7" ht="20.100000000000001" customHeight="1" x14ac:dyDescent="0.2">
      <c r="A94" s="260"/>
      <c r="B94" s="181">
        <f t="shared" si="14"/>
        <v>0</v>
      </c>
      <c r="C94" s="261"/>
      <c r="D94" s="262"/>
      <c r="E94" s="263"/>
      <c r="F94" s="264"/>
      <c r="G94" s="188">
        <f t="shared" si="15"/>
        <v>0</v>
      </c>
    </row>
    <row r="95" spans="1:7" ht="20.100000000000001" customHeight="1" x14ac:dyDescent="0.2">
      <c r="A95" s="260"/>
      <c r="B95" s="181">
        <f t="shared" si="14"/>
        <v>0</v>
      </c>
      <c r="C95" s="261"/>
      <c r="D95" s="262"/>
      <c r="E95" s="263"/>
      <c r="F95" s="264"/>
      <c r="G95" s="188">
        <f t="shared" si="15"/>
        <v>0</v>
      </c>
    </row>
    <row r="96" spans="1:7" ht="20.100000000000001" customHeight="1" x14ac:dyDescent="0.2">
      <c r="A96" s="260"/>
      <c r="B96" s="181">
        <f t="shared" si="14"/>
        <v>0</v>
      </c>
      <c r="C96" s="261"/>
      <c r="D96" s="262"/>
      <c r="E96" s="263"/>
      <c r="F96" s="264"/>
      <c r="G96" s="188">
        <f t="shared" si="15"/>
        <v>0</v>
      </c>
    </row>
    <row r="97" spans="1:7" ht="20.100000000000001" customHeight="1" x14ac:dyDescent="0.2">
      <c r="A97" s="189"/>
      <c r="B97" s="164"/>
      <c r="C97" s="169"/>
      <c r="D97" s="164"/>
      <c r="E97" s="165"/>
      <c r="F97" s="184" t="s">
        <v>40</v>
      </c>
      <c r="G97" s="185">
        <f>SUBTOTAL(9,G88:G96)</f>
        <v>0</v>
      </c>
    </row>
    <row r="98" spans="1:7" ht="20.100000000000001" customHeight="1" thickBot="1" x14ac:dyDescent="0.25">
      <c r="A98" s="190"/>
      <c r="B98" s="191"/>
      <c r="C98" s="192"/>
      <c r="D98" s="191"/>
      <c r="E98" s="193"/>
      <c r="F98" s="194"/>
      <c r="G98" s="195"/>
    </row>
    <row r="99" spans="1:7" ht="20.100000000000001" customHeight="1" thickBot="1" x14ac:dyDescent="0.25">
      <c r="A99" s="244" t="str">
        <f>B57</f>
        <v>1-2</v>
      </c>
      <c r="B99" s="242" t="str">
        <f>C57</f>
        <v>Replanteo</v>
      </c>
      <c r="C99" s="196"/>
      <c r="D99" s="196" t="s">
        <v>41</v>
      </c>
      <c r="E99" s="197"/>
      <c r="F99" s="198" t="s">
        <v>42</v>
      </c>
      <c r="G99" s="199">
        <f>SUBTOTAL(9,G62:G98)</f>
        <v>0</v>
      </c>
    </row>
    <row r="100" spans="1:7" ht="20.100000000000001" customHeight="1" thickTop="1" thickBot="1" x14ac:dyDescent="0.25"/>
    <row r="101" spans="1:7" ht="20.100000000000001" customHeight="1" thickTop="1" x14ac:dyDescent="0.2">
      <c r="A101" s="335" t="s">
        <v>44</v>
      </c>
      <c r="B101" s="336"/>
      <c r="C101" s="336"/>
      <c r="D101" s="336"/>
      <c r="E101" s="336"/>
      <c r="F101" s="336"/>
      <c r="G101" s="337"/>
    </row>
    <row r="102" spans="1:7" ht="20.100000000000001" customHeight="1" x14ac:dyDescent="0.2">
      <c r="A102" s="154" t="s">
        <v>823</v>
      </c>
      <c r="B102" s="155" t="str">
        <f>Comitente</f>
        <v>DIRECCIÓN ARQUITECTURA</v>
      </c>
      <c r="C102" s="156"/>
      <c r="D102" s="157"/>
      <c r="E102" s="157"/>
      <c r="F102" s="158"/>
      <c r="G102" s="159"/>
    </row>
    <row r="103" spans="1:7" ht="20.100000000000001" customHeight="1" x14ac:dyDescent="0.2">
      <c r="A103" s="154" t="s">
        <v>824</v>
      </c>
      <c r="B103" s="155">
        <f>Contratista</f>
        <v>0</v>
      </c>
      <c r="C103" s="160"/>
      <c r="D103" s="160"/>
      <c r="E103" s="160"/>
      <c r="F103" s="155"/>
      <c r="G103" s="161"/>
    </row>
    <row r="104" spans="1:7" ht="20.100000000000001" customHeight="1" x14ac:dyDescent="0.2">
      <c r="A104" s="154" t="s">
        <v>31</v>
      </c>
      <c r="B104" s="155" t="str">
        <f>Obra</f>
        <v>ESTADIO DEPORTIVO U.P.C.N.</v>
      </c>
      <c r="C104" s="160"/>
      <c r="D104" s="160"/>
      <c r="E104" s="160"/>
      <c r="F104" s="155" t="s">
        <v>45</v>
      </c>
      <c r="G104" s="161" t="str">
        <f>Fecha_Base</f>
        <v>02/11/2017</v>
      </c>
    </row>
    <row r="105" spans="1:7" ht="20.100000000000001" customHeight="1" x14ac:dyDescent="0.2">
      <c r="A105" s="162" t="s">
        <v>822</v>
      </c>
      <c r="B105" s="163" t="str">
        <f>Ubicación</f>
        <v>DEPARTAMENTO RAWSON</v>
      </c>
      <c r="C105" s="163"/>
      <c r="D105" s="164"/>
      <c r="E105" s="165"/>
      <c r="F105" s="166"/>
      <c r="G105" s="167"/>
    </row>
    <row r="106" spans="1:7" ht="20.100000000000001" customHeight="1" x14ac:dyDescent="0.2">
      <c r="A106" s="162" t="s">
        <v>46</v>
      </c>
      <c r="B106" s="271">
        <v>2</v>
      </c>
      <c r="C106" s="169" t="str">
        <f>IF(B106="","",VLOOKUP(B106,Computo_Presupuesto,2,FALSE))</f>
        <v>MOVIMIENTOS DE SUELOS</v>
      </c>
      <c r="D106" s="170"/>
      <c r="E106" s="165"/>
      <c r="F106" s="166"/>
      <c r="G106" s="167"/>
    </row>
    <row r="107" spans="1:7" ht="20.100000000000001" customHeight="1" x14ac:dyDescent="0.2">
      <c r="A107" s="162" t="s">
        <v>32</v>
      </c>
      <c r="B107" s="248" t="s">
        <v>1186</v>
      </c>
      <c r="C107" s="169" t="str">
        <f>IF(B107=0,"",VLOOKUP(B107,Computo_Presupuesto,2,FALSE))</f>
        <v>Relleno y compactación</v>
      </c>
      <c r="D107" s="164"/>
      <c r="E107" s="165"/>
      <c r="F107" s="163" t="s">
        <v>33</v>
      </c>
      <c r="G107" s="171" t="str">
        <f>IF(B107=0,"",VLOOKUP(B107,Computo_Presupuesto,4,FALSE))</f>
        <v>m3</v>
      </c>
    </row>
    <row r="108" spans="1:7" ht="20.100000000000001" customHeight="1" x14ac:dyDescent="0.2">
      <c r="A108" s="162"/>
      <c r="B108" s="163"/>
      <c r="C108" s="169"/>
      <c r="D108" s="164"/>
      <c r="E108" s="165"/>
      <c r="F108" s="169"/>
      <c r="G108" s="172"/>
    </row>
    <row r="109" spans="1:7" ht="20.100000000000001" customHeight="1" x14ac:dyDescent="0.2">
      <c r="A109" s="338" t="s">
        <v>685</v>
      </c>
      <c r="B109" s="339"/>
      <c r="C109" s="340" t="s">
        <v>0</v>
      </c>
      <c r="D109" s="340" t="s">
        <v>34</v>
      </c>
      <c r="E109" s="341" t="s">
        <v>35</v>
      </c>
      <c r="F109" s="342" t="s">
        <v>36</v>
      </c>
      <c r="G109" s="343" t="s">
        <v>37</v>
      </c>
    </row>
    <row r="110" spans="1:7" ht="20.100000000000001" customHeight="1" x14ac:dyDescent="0.2">
      <c r="A110" s="173" t="s">
        <v>686</v>
      </c>
      <c r="B110" s="174" t="s">
        <v>687</v>
      </c>
      <c r="C110" s="340"/>
      <c r="D110" s="340"/>
      <c r="E110" s="341"/>
      <c r="F110" s="342"/>
      <c r="G110" s="343"/>
    </row>
    <row r="111" spans="1:7" ht="20.100000000000001" customHeight="1" x14ac:dyDescent="0.2">
      <c r="A111" s="259"/>
      <c r="B111" s="175"/>
      <c r="C111" s="176" t="s">
        <v>825</v>
      </c>
      <c r="D111" s="177"/>
      <c r="E111" s="178"/>
      <c r="F111" s="179"/>
      <c r="G111" s="180"/>
    </row>
    <row r="112" spans="1:7" ht="20.100000000000001" customHeight="1" x14ac:dyDescent="0.2">
      <c r="A112" s="260"/>
      <c r="B112" s="181">
        <f t="shared" ref="B112:B123" si="16">IF(A112=0,0,VLOOKUP(A112,Tabla_Indices,2,FALSE))</f>
        <v>0</v>
      </c>
      <c r="C112" s="261"/>
      <c r="D112" s="262"/>
      <c r="E112" s="263"/>
      <c r="F112" s="264"/>
      <c r="G112" s="182">
        <f>ROUND(E112*F112,2)</f>
        <v>0</v>
      </c>
    </row>
    <row r="113" spans="1:7" ht="20.100000000000001" customHeight="1" x14ac:dyDescent="0.2">
      <c r="A113" s="265"/>
      <c r="B113" s="181">
        <f t="shared" si="16"/>
        <v>0</v>
      </c>
      <c r="C113" s="261"/>
      <c r="D113" s="262"/>
      <c r="E113" s="263"/>
      <c r="F113" s="264"/>
      <c r="G113" s="182">
        <f t="shared" ref="G113:G123" si="17">ROUND(E113*F113,2)</f>
        <v>0</v>
      </c>
    </row>
    <row r="114" spans="1:7" ht="20.100000000000001" customHeight="1" x14ac:dyDescent="0.2">
      <c r="A114" s="260"/>
      <c r="B114" s="181">
        <f t="shared" si="16"/>
        <v>0</v>
      </c>
      <c r="C114" s="261"/>
      <c r="D114" s="262"/>
      <c r="E114" s="263"/>
      <c r="F114" s="264"/>
      <c r="G114" s="182">
        <f t="shared" si="17"/>
        <v>0</v>
      </c>
    </row>
    <row r="115" spans="1:7" ht="20.100000000000001" customHeight="1" x14ac:dyDescent="0.2">
      <c r="A115" s="260"/>
      <c r="B115" s="181">
        <f t="shared" si="16"/>
        <v>0</v>
      </c>
      <c r="C115" s="261"/>
      <c r="D115" s="262"/>
      <c r="E115" s="263"/>
      <c r="F115" s="264"/>
      <c r="G115" s="182">
        <f t="shared" si="17"/>
        <v>0</v>
      </c>
    </row>
    <row r="116" spans="1:7" ht="20.100000000000001" customHeight="1" x14ac:dyDescent="0.2">
      <c r="A116" s="260"/>
      <c r="B116" s="181">
        <f t="shared" si="16"/>
        <v>0</v>
      </c>
      <c r="C116" s="261"/>
      <c r="D116" s="262"/>
      <c r="E116" s="266"/>
      <c r="F116" s="264"/>
      <c r="G116" s="182">
        <f t="shared" si="17"/>
        <v>0</v>
      </c>
    </row>
    <row r="117" spans="1:7" ht="20.100000000000001" customHeight="1" x14ac:dyDescent="0.2">
      <c r="A117" s="260"/>
      <c r="B117" s="181">
        <f t="shared" si="16"/>
        <v>0</v>
      </c>
      <c r="C117" s="261"/>
      <c r="D117" s="262"/>
      <c r="E117" s="266"/>
      <c r="F117" s="264"/>
      <c r="G117" s="182">
        <f t="shared" si="17"/>
        <v>0</v>
      </c>
    </row>
    <row r="118" spans="1:7" ht="20.100000000000001" customHeight="1" x14ac:dyDescent="0.2">
      <c r="A118" s="260"/>
      <c r="B118" s="181">
        <f t="shared" si="16"/>
        <v>0</v>
      </c>
      <c r="C118" s="261"/>
      <c r="D118" s="262"/>
      <c r="E118" s="263"/>
      <c r="F118" s="264"/>
      <c r="G118" s="182">
        <f t="shared" si="17"/>
        <v>0</v>
      </c>
    </row>
    <row r="119" spans="1:7" ht="20.100000000000001" customHeight="1" x14ac:dyDescent="0.2">
      <c r="A119" s="260"/>
      <c r="B119" s="181">
        <f t="shared" si="16"/>
        <v>0</v>
      </c>
      <c r="C119" s="261"/>
      <c r="D119" s="262"/>
      <c r="E119" s="263"/>
      <c r="F119" s="264"/>
      <c r="G119" s="182">
        <f t="shared" si="17"/>
        <v>0</v>
      </c>
    </row>
    <row r="120" spans="1:7" ht="20.100000000000001" customHeight="1" x14ac:dyDescent="0.2">
      <c r="A120" s="260"/>
      <c r="B120" s="181">
        <f t="shared" si="16"/>
        <v>0</v>
      </c>
      <c r="C120" s="261"/>
      <c r="D120" s="262"/>
      <c r="E120" s="263"/>
      <c r="F120" s="264"/>
      <c r="G120" s="182">
        <f t="shared" si="17"/>
        <v>0</v>
      </c>
    </row>
    <row r="121" spans="1:7" ht="20.100000000000001" customHeight="1" x14ac:dyDescent="0.2">
      <c r="A121" s="260"/>
      <c r="B121" s="181">
        <f t="shared" si="16"/>
        <v>0</v>
      </c>
      <c r="C121" s="261"/>
      <c r="D121" s="262"/>
      <c r="E121" s="263"/>
      <c r="F121" s="264"/>
      <c r="G121" s="182">
        <f t="shared" si="17"/>
        <v>0</v>
      </c>
    </row>
    <row r="122" spans="1:7" ht="20.100000000000001" customHeight="1" x14ac:dyDescent="0.2">
      <c r="A122" s="260"/>
      <c r="B122" s="181">
        <f t="shared" si="16"/>
        <v>0</v>
      </c>
      <c r="C122" s="261"/>
      <c r="D122" s="262"/>
      <c r="E122" s="263"/>
      <c r="F122" s="264"/>
      <c r="G122" s="182">
        <f t="shared" si="17"/>
        <v>0</v>
      </c>
    </row>
    <row r="123" spans="1:7" ht="20.100000000000001" customHeight="1" x14ac:dyDescent="0.2">
      <c r="A123" s="260"/>
      <c r="B123" s="181">
        <f t="shared" si="16"/>
        <v>0</v>
      </c>
      <c r="C123" s="261"/>
      <c r="D123" s="262"/>
      <c r="E123" s="263"/>
      <c r="F123" s="264"/>
      <c r="G123" s="182">
        <f t="shared" si="17"/>
        <v>0</v>
      </c>
    </row>
    <row r="124" spans="1:7" ht="20.100000000000001" customHeight="1" x14ac:dyDescent="0.2">
      <c r="A124" s="183"/>
      <c r="B124" s="169"/>
      <c r="C124" s="169"/>
      <c r="D124" s="164"/>
      <c r="E124" s="165"/>
      <c r="F124" s="184" t="s">
        <v>38</v>
      </c>
      <c r="G124" s="185">
        <f>SUBTOTAL(9,G112:G123)</f>
        <v>0</v>
      </c>
    </row>
    <row r="125" spans="1:7" ht="20.100000000000001" customHeight="1" x14ac:dyDescent="0.2">
      <c r="A125" s="183"/>
      <c r="B125" s="169"/>
      <c r="C125" s="186" t="s">
        <v>826</v>
      </c>
      <c r="D125" s="164"/>
      <c r="E125" s="165"/>
      <c r="F125" s="166"/>
      <c r="G125" s="187"/>
    </row>
    <row r="126" spans="1:7" ht="20.100000000000001" customHeight="1" x14ac:dyDescent="0.2">
      <c r="A126" s="260"/>
      <c r="B126" s="181">
        <f t="shared" ref="B126:B135" si="18">IF(A126=0,0,VLOOKUP(A126,Tabla_Indices,2,FALSE))</f>
        <v>0</v>
      </c>
      <c r="C126" s="267"/>
      <c r="D126" s="262"/>
      <c r="E126" s="263"/>
      <c r="F126" s="264"/>
      <c r="G126" s="182">
        <f>ROUND(E126*F126,2)</f>
        <v>0</v>
      </c>
    </row>
    <row r="127" spans="1:7" ht="20.100000000000001" customHeight="1" x14ac:dyDescent="0.2">
      <c r="A127" s="260"/>
      <c r="B127" s="181">
        <f t="shared" si="18"/>
        <v>0</v>
      </c>
      <c r="C127" s="261"/>
      <c r="D127" s="262"/>
      <c r="E127" s="263"/>
      <c r="F127" s="264"/>
      <c r="G127" s="182">
        <f>ROUND(E127*F127,2)</f>
        <v>0</v>
      </c>
    </row>
    <row r="128" spans="1:7" ht="20.100000000000001" customHeight="1" x14ac:dyDescent="0.2">
      <c r="A128" s="260"/>
      <c r="B128" s="181">
        <f t="shared" si="18"/>
        <v>0</v>
      </c>
      <c r="C128" s="261"/>
      <c r="D128" s="262"/>
      <c r="E128" s="263"/>
      <c r="F128" s="264"/>
      <c r="G128" s="182">
        <f t="shared" ref="G128:G135" si="19">ROUND(E128*F128,2)</f>
        <v>0</v>
      </c>
    </row>
    <row r="129" spans="1:7" ht="20.100000000000001" customHeight="1" x14ac:dyDescent="0.2">
      <c r="A129" s="260"/>
      <c r="B129" s="181">
        <f t="shared" ref="B129:B130" si="20">IF(A129=0,0,VLOOKUP(A129,Tabla_Indices,2,FALSE))</f>
        <v>0</v>
      </c>
      <c r="C129" s="261"/>
      <c r="D129" s="262"/>
      <c r="E129" s="263"/>
      <c r="F129" s="264"/>
      <c r="G129" s="182">
        <f t="shared" ref="G129:G130" si="21">ROUND(E129*F129,2)</f>
        <v>0</v>
      </c>
    </row>
    <row r="130" spans="1:7" ht="20.100000000000001" customHeight="1" x14ac:dyDescent="0.2">
      <c r="A130" s="260"/>
      <c r="B130" s="181">
        <f t="shared" si="20"/>
        <v>0</v>
      </c>
      <c r="C130" s="261"/>
      <c r="D130" s="262"/>
      <c r="E130" s="263"/>
      <c r="F130" s="264"/>
      <c r="G130" s="182">
        <f t="shared" si="21"/>
        <v>0</v>
      </c>
    </row>
    <row r="131" spans="1:7" ht="20.100000000000001" customHeight="1" x14ac:dyDescent="0.2">
      <c r="A131" s="260"/>
      <c r="B131" s="181">
        <f t="shared" si="18"/>
        <v>0</v>
      </c>
      <c r="C131" s="261"/>
      <c r="D131" s="262"/>
      <c r="E131" s="263"/>
      <c r="F131" s="264"/>
      <c r="G131" s="182">
        <f t="shared" si="19"/>
        <v>0</v>
      </c>
    </row>
    <row r="132" spans="1:7" ht="20.100000000000001" customHeight="1" x14ac:dyDescent="0.2">
      <c r="A132" s="260"/>
      <c r="B132" s="181">
        <f t="shared" si="18"/>
        <v>0</v>
      </c>
      <c r="C132" s="261"/>
      <c r="D132" s="262"/>
      <c r="E132" s="263"/>
      <c r="F132" s="264"/>
      <c r="G132" s="182">
        <f t="shared" si="19"/>
        <v>0</v>
      </c>
    </row>
    <row r="133" spans="1:7" ht="20.100000000000001" customHeight="1" x14ac:dyDescent="0.2">
      <c r="A133" s="260"/>
      <c r="B133" s="181">
        <f t="shared" si="18"/>
        <v>0</v>
      </c>
      <c r="C133" s="261"/>
      <c r="D133" s="262"/>
      <c r="E133" s="263"/>
      <c r="F133" s="264"/>
      <c r="G133" s="182">
        <f t="shared" si="19"/>
        <v>0</v>
      </c>
    </row>
    <row r="134" spans="1:7" ht="20.100000000000001" customHeight="1" x14ac:dyDescent="0.2">
      <c r="A134" s="260"/>
      <c r="B134" s="181">
        <f t="shared" si="18"/>
        <v>0</v>
      </c>
      <c r="C134" s="261"/>
      <c r="D134" s="262"/>
      <c r="E134" s="263"/>
      <c r="F134" s="264"/>
      <c r="G134" s="182">
        <f t="shared" si="19"/>
        <v>0</v>
      </c>
    </row>
    <row r="135" spans="1:7" ht="20.100000000000001" customHeight="1" x14ac:dyDescent="0.2">
      <c r="A135" s="260"/>
      <c r="B135" s="181">
        <f t="shared" si="18"/>
        <v>0</v>
      </c>
      <c r="C135" s="261"/>
      <c r="D135" s="262"/>
      <c r="E135" s="263"/>
      <c r="F135" s="264"/>
      <c r="G135" s="182">
        <f t="shared" si="19"/>
        <v>0</v>
      </c>
    </row>
    <row r="136" spans="1:7" ht="20.100000000000001" customHeight="1" x14ac:dyDescent="0.2">
      <c r="A136" s="183"/>
      <c r="B136" s="169"/>
      <c r="C136" s="169"/>
      <c r="D136" s="164"/>
      <c r="E136" s="165"/>
      <c r="F136" s="184" t="s">
        <v>39</v>
      </c>
      <c r="G136" s="185">
        <f>SUBTOTAL(9,G126:G135)</f>
        <v>0</v>
      </c>
    </row>
    <row r="137" spans="1:7" ht="20.100000000000001" customHeight="1" x14ac:dyDescent="0.2">
      <c r="A137" s="183"/>
      <c r="B137" s="169"/>
      <c r="C137" s="186" t="s">
        <v>827</v>
      </c>
      <c r="D137" s="164"/>
      <c r="E137" s="165"/>
      <c r="F137" s="169"/>
      <c r="G137" s="187"/>
    </row>
    <row r="138" spans="1:7" ht="20.100000000000001" customHeight="1" x14ac:dyDescent="0.2">
      <c r="A138" s="260"/>
      <c r="B138" s="181">
        <f t="shared" ref="B138:B146" si="22">IF(A138=0,0,VLOOKUP(A138,Tabla_Indices,2,FALSE))</f>
        <v>0</v>
      </c>
      <c r="C138" s="261"/>
      <c r="D138" s="262"/>
      <c r="E138" s="263"/>
      <c r="F138" s="268"/>
      <c r="G138" s="188">
        <f>ROUND(E138*F138,2)</f>
        <v>0</v>
      </c>
    </row>
    <row r="139" spans="1:7" ht="20.100000000000001" customHeight="1" x14ac:dyDescent="0.2">
      <c r="A139" s="260"/>
      <c r="B139" s="181">
        <f t="shared" si="22"/>
        <v>0</v>
      </c>
      <c r="C139" s="267"/>
      <c r="D139" s="262"/>
      <c r="E139" s="263"/>
      <c r="F139" s="264"/>
      <c r="G139" s="188">
        <f>ROUND(E139*F139,2)</f>
        <v>0</v>
      </c>
    </row>
    <row r="140" spans="1:7" ht="20.100000000000001" customHeight="1" x14ac:dyDescent="0.2">
      <c r="A140" s="260"/>
      <c r="B140" s="181">
        <f t="shared" si="22"/>
        <v>0</v>
      </c>
      <c r="C140" s="269"/>
      <c r="D140" s="262"/>
      <c r="E140" s="263"/>
      <c r="F140" s="264"/>
      <c r="G140" s="188">
        <f>ROUND(E140*F140,2)</f>
        <v>0</v>
      </c>
    </row>
    <row r="141" spans="1:7" ht="20.100000000000001" customHeight="1" x14ac:dyDescent="0.2">
      <c r="A141" s="260"/>
      <c r="B141" s="181">
        <f t="shared" si="22"/>
        <v>0</v>
      </c>
      <c r="C141" s="269"/>
      <c r="D141" s="262"/>
      <c r="E141" s="263"/>
      <c r="F141" s="264"/>
      <c r="G141" s="188">
        <f>ROUND(E141*F141,2)</f>
        <v>0</v>
      </c>
    </row>
    <row r="142" spans="1:7" ht="20.100000000000001" customHeight="1" x14ac:dyDescent="0.2">
      <c r="A142" s="260"/>
      <c r="B142" s="181">
        <f t="shared" si="22"/>
        <v>0</v>
      </c>
      <c r="C142" s="269"/>
      <c r="D142" s="262"/>
      <c r="E142" s="263"/>
      <c r="F142" s="264"/>
      <c r="G142" s="188">
        <f t="shared" ref="G142:G146" si="23">ROUND(E142*F142,2)</f>
        <v>0</v>
      </c>
    </row>
    <row r="143" spans="1:7" ht="20.100000000000001" customHeight="1" x14ac:dyDescent="0.2">
      <c r="A143" s="260"/>
      <c r="B143" s="181">
        <f t="shared" si="22"/>
        <v>0</v>
      </c>
      <c r="C143" s="269"/>
      <c r="D143" s="262"/>
      <c r="E143" s="263"/>
      <c r="F143" s="264"/>
      <c r="G143" s="188">
        <f t="shared" si="23"/>
        <v>0</v>
      </c>
    </row>
    <row r="144" spans="1:7" ht="20.100000000000001" customHeight="1" x14ac:dyDescent="0.2">
      <c r="A144" s="260"/>
      <c r="B144" s="181">
        <f t="shared" si="22"/>
        <v>0</v>
      </c>
      <c r="C144" s="261"/>
      <c r="D144" s="262"/>
      <c r="E144" s="263"/>
      <c r="F144" s="264"/>
      <c r="G144" s="188">
        <f t="shared" si="23"/>
        <v>0</v>
      </c>
    </row>
    <row r="145" spans="1:7" ht="20.100000000000001" customHeight="1" x14ac:dyDescent="0.2">
      <c r="A145" s="260"/>
      <c r="B145" s="181">
        <f t="shared" si="22"/>
        <v>0</v>
      </c>
      <c r="C145" s="261"/>
      <c r="D145" s="262"/>
      <c r="E145" s="263"/>
      <c r="F145" s="264"/>
      <c r="G145" s="188">
        <f t="shared" si="23"/>
        <v>0</v>
      </c>
    </row>
    <row r="146" spans="1:7" ht="20.100000000000001" customHeight="1" x14ac:dyDescent="0.2">
      <c r="A146" s="260"/>
      <c r="B146" s="181">
        <f t="shared" si="22"/>
        <v>0</v>
      </c>
      <c r="C146" s="261"/>
      <c r="D146" s="262"/>
      <c r="E146" s="263"/>
      <c r="F146" s="264"/>
      <c r="G146" s="188">
        <f t="shared" si="23"/>
        <v>0</v>
      </c>
    </row>
    <row r="147" spans="1:7" ht="20.100000000000001" customHeight="1" x14ac:dyDescent="0.2">
      <c r="A147" s="189"/>
      <c r="B147" s="164"/>
      <c r="C147" s="169"/>
      <c r="D147" s="164"/>
      <c r="E147" s="165"/>
      <c r="F147" s="184" t="s">
        <v>40</v>
      </c>
      <c r="G147" s="185">
        <f>SUBTOTAL(9,G138:G146)</f>
        <v>0</v>
      </c>
    </row>
    <row r="148" spans="1:7" ht="20.100000000000001" customHeight="1" thickBot="1" x14ac:dyDescent="0.25">
      <c r="A148" s="190"/>
      <c r="B148" s="191"/>
      <c r="C148" s="192"/>
      <c r="D148" s="191"/>
      <c r="E148" s="193"/>
      <c r="F148" s="194"/>
      <c r="G148" s="195"/>
    </row>
    <row r="149" spans="1:7" ht="20.100000000000001" customHeight="1" thickBot="1" x14ac:dyDescent="0.25">
      <c r="A149" s="244" t="str">
        <f>B107</f>
        <v>2-1</v>
      </c>
      <c r="B149" s="242" t="str">
        <f>C107</f>
        <v>Relleno y compactación</v>
      </c>
      <c r="C149" s="196"/>
      <c r="D149" s="196" t="s">
        <v>41</v>
      </c>
      <c r="E149" s="197"/>
      <c r="F149" s="198" t="s">
        <v>42</v>
      </c>
      <c r="G149" s="199">
        <f>SUBTOTAL(9,G112:G148)</f>
        <v>0</v>
      </c>
    </row>
    <row r="150" spans="1:7" ht="20.100000000000001" customHeight="1" thickTop="1" thickBot="1" x14ac:dyDescent="0.25"/>
    <row r="151" spans="1:7" ht="20.100000000000001" customHeight="1" thickTop="1" x14ac:dyDescent="0.2">
      <c r="A151" s="335" t="s">
        <v>44</v>
      </c>
      <c r="B151" s="336"/>
      <c r="C151" s="336"/>
      <c r="D151" s="336"/>
      <c r="E151" s="336"/>
      <c r="F151" s="336"/>
      <c r="G151" s="337"/>
    </row>
    <row r="152" spans="1:7" ht="20.100000000000001" customHeight="1" x14ac:dyDescent="0.2">
      <c r="A152" s="154" t="s">
        <v>823</v>
      </c>
      <c r="B152" s="155" t="str">
        <f>Comitente</f>
        <v>DIRECCIÓN ARQUITECTURA</v>
      </c>
      <c r="C152" s="156"/>
      <c r="D152" s="311"/>
      <c r="E152" s="311"/>
      <c r="F152" s="158"/>
      <c r="G152" s="159"/>
    </row>
    <row r="153" spans="1:7" ht="20.100000000000001" customHeight="1" x14ac:dyDescent="0.2">
      <c r="A153" s="154" t="s">
        <v>824</v>
      </c>
      <c r="B153" s="155">
        <f>Contratista</f>
        <v>0</v>
      </c>
      <c r="C153" s="160"/>
      <c r="D153" s="160"/>
      <c r="E153" s="160"/>
      <c r="F153" s="155"/>
      <c r="G153" s="161"/>
    </row>
    <row r="154" spans="1:7" ht="20.100000000000001" customHeight="1" x14ac:dyDescent="0.2">
      <c r="A154" s="154" t="s">
        <v>31</v>
      </c>
      <c r="B154" s="155" t="str">
        <f>Obra</f>
        <v>ESTADIO DEPORTIVO U.P.C.N.</v>
      </c>
      <c r="C154" s="160"/>
      <c r="D154" s="160"/>
      <c r="E154" s="160"/>
      <c r="F154" s="155" t="s">
        <v>45</v>
      </c>
      <c r="G154" s="161" t="str">
        <f>Fecha_Base</f>
        <v>02/11/2017</v>
      </c>
    </row>
    <row r="155" spans="1:7" ht="20.100000000000001" customHeight="1" x14ac:dyDescent="0.2">
      <c r="A155" s="162" t="s">
        <v>822</v>
      </c>
      <c r="B155" s="163" t="str">
        <f>Ubicación</f>
        <v>DEPARTAMENTO RAWSON</v>
      </c>
      <c r="C155" s="163"/>
      <c r="D155" s="164"/>
      <c r="E155" s="165"/>
      <c r="F155" s="166"/>
      <c r="G155" s="167"/>
    </row>
    <row r="156" spans="1:7" ht="20.100000000000001" customHeight="1" x14ac:dyDescent="0.2">
      <c r="A156" s="162" t="s">
        <v>46</v>
      </c>
      <c r="B156" s="270">
        <v>2</v>
      </c>
      <c r="C156" s="169" t="str">
        <f>IF(B156="","",VLOOKUP(B156,Computo_Presupuesto,2,FALSE))</f>
        <v>MOVIMIENTOS DE SUELOS</v>
      </c>
      <c r="D156" s="170"/>
      <c r="E156" s="165"/>
      <c r="F156" s="166"/>
      <c r="G156" s="167"/>
    </row>
    <row r="157" spans="1:7" ht="20.100000000000001" customHeight="1" x14ac:dyDescent="0.2">
      <c r="A157" s="162" t="s">
        <v>32</v>
      </c>
      <c r="B157" s="248" t="s">
        <v>1703</v>
      </c>
      <c r="C157" s="169" t="str">
        <f>IF(B157=0,"",VLOOKUP(B157,Computo_Presupuesto,2,FALSE))</f>
        <v>Excavación para subsuelo</v>
      </c>
      <c r="D157" s="164"/>
      <c r="E157" s="165"/>
      <c r="F157" s="163" t="s">
        <v>33</v>
      </c>
      <c r="G157" s="312" t="str">
        <f>IF(B157=0,"",VLOOKUP(B157,Computo_Presupuesto,4,FALSE))</f>
        <v>m3</v>
      </c>
    </row>
    <row r="158" spans="1:7" ht="20.100000000000001" customHeight="1" x14ac:dyDescent="0.2">
      <c r="A158" s="162"/>
      <c r="B158" s="163"/>
      <c r="C158" s="169"/>
      <c r="D158" s="164"/>
      <c r="E158" s="165"/>
      <c r="F158" s="169"/>
      <c r="G158" s="172"/>
    </row>
    <row r="159" spans="1:7" ht="20.100000000000001" customHeight="1" x14ac:dyDescent="0.2">
      <c r="A159" s="338" t="s">
        <v>685</v>
      </c>
      <c r="B159" s="339"/>
      <c r="C159" s="340" t="s">
        <v>0</v>
      </c>
      <c r="D159" s="340" t="s">
        <v>34</v>
      </c>
      <c r="E159" s="341" t="s">
        <v>35</v>
      </c>
      <c r="F159" s="342" t="s">
        <v>36</v>
      </c>
      <c r="G159" s="343" t="s">
        <v>37</v>
      </c>
    </row>
    <row r="160" spans="1:7" s="15" customFormat="1" ht="20.100000000000001" customHeight="1" x14ac:dyDescent="0.2">
      <c r="A160" s="173" t="s">
        <v>686</v>
      </c>
      <c r="B160" s="174" t="s">
        <v>687</v>
      </c>
      <c r="C160" s="340"/>
      <c r="D160" s="340"/>
      <c r="E160" s="341"/>
      <c r="F160" s="342"/>
      <c r="G160" s="343"/>
    </row>
    <row r="161" spans="1:7" ht="20.100000000000001" customHeight="1" x14ac:dyDescent="0.2">
      <c r="A161" s="259"/>
      <c r="B161" s="175"/>
      <c r="C161" s="176" t="s">
        <v>825</v>
      </c>
      <c r="D161" s="177"/>
      <c r="E161" s="178"/>
      <c r="F161" s="179"/>
      <c r="G161" s="180"/>
    </row>
    <row r="162" spans="1:7" ht="20.100000000000001" customHeight="1" x14ac:dyDescent="0.2">
      <c r="A162" s="260"/>
      <c r="B162" s="181">
        <f t="shared" ref="B162:B173" si="24">IF(A162=0,0,VLOOKUP(A162,Tabla_Indices,2,FALSE))</f>
        <v>0</v>
      </c>
      <c r="C162" s="261"/>
      <c r="D162" s="262"/>
      <c r="E162" s="263"/>
      <c r="F162" s="264"/>
      <c r="G162" s="182">
        <f>ROUND(E162*F162,2)</f>
        <v>0</v>
      </c>
    </row>
    <row r="163" spans="1:7" ht="20.100000000000001" customHeight="1" x14ac:dyDescent="0.2">
      <c r="A163" s="265"/>
      <c r="B163" s="181">
        <f t="shared" si="24"/>
        <v>0</v>
      </c>
      <c r="C163" s="261"/>
      <c r="D163" s="262"/>
      <c r="E163" s="263"/>
      <c r="F163" s="264"/>
      <c r="G163" s="182">
        <f t="shared" ref="G163:G173" si="25">ROUND(E163*F163,2)</f>
        <v>0</v>
      </c>
    </row>
    <row r="164" spans="1:7" ht="20.100000000000001" customHeight="1" x14ac:dyDescent="0.2">
      <c r="A164" s="260"/>
      <c r="B164" s="181">
        <f t="shared" si="24"/>
        <v>0</v>
      </c>
      <c r="C164" s="261"/>
      <c r="D164" s="262"/>
      <c r="E164" s="263"/>
      <c r="F164" s="264"/>
      <c r="G164" s="182">
        <f t="shared" si="25"/>
        <v>0</v>
      </c>
    </row>
    <row r="165" spans="1:7" ht="20.100000000000001" customHeight="1" x14ac:dyDescent="0.2">
      <c r="A165" s="260"/>
      <c r="B165" s="181">
        <f t="shared" si="24"/>
        <v>0</v>
      </c>
      <c r="C165" s="261"/>
      <c r="D165" s="262"/>
      <c r="E165" s="263"/>
      <c r="F165" s="264"/>
      <c r="G165" s="182">
        <f t="shared" si="25"/>
        <v>0</v>
      </c>
    </row>
    <row r="166" spans="1:7" ht="20.100000000000001" customHeight="1" x14ac:dyDescent="0.2">
      <c r="A166" s="260"/>
      <c r="B166" s="181">
        <f t="shared" si="24"/>
        <v>0</v>
      </c>
      <c r="C166" s="261"/>
      <c r="D166" s="262"/>
      <c r="E166" s="266"/>
      <c r="F166" s="264"/>
      <c r="G166" s="182">
        <f t="shared" si="25"/>
        <v>0</v>
      </c>
    </row>
    <row r="167" spans="1:7" ht="20.100000000000001" customHeight="1" x14ac:dyDescent="0.2">
      <c r="A167" s="260"/>
      <c r="B167" s="181">
        <f t="shared" si="24"/>
        <v>0</v>
      </c>
      <c r="C167" s="261"/>
      <c r="D167" s="262"/>
      <c r="E167" s="266"/>
      <c r="F167" s="264"/>
      <c r="G167" s="182">
        <f t="shared" si="25"/>
        <v>0</v>
      </c>
    </row>
    <row r="168" spans="1:7" ht="20.100000000000001" customHeight="1" x14ac:dyDescent="0.2">
      <c r="A168" s="260"/>
      <c r="B168" s="181">
        <f t="shared" si="24"/>
        <v>0</v>
      </c>
      <c r="C168" s="261"/>
      <c r="D168" s="262"/>
      <c r="E168" s="263"/>
      <c r="F168" s="264"/>
      <c r="G168" s="182">
        <f t="shared" si="25"/>
        <v>0</v>
      </c>
    </row>
    <row r="169" spans="1:7" ht="20.100000000000001" customHeight="1" x14ac:dyDescent="0.2">
      <c r="A169" s="260"/>
      <c r="B169" s="181">
        <f t="shared" si="24"/>
        <v>0</v>
      </c>
      <c r="C169" s="261"/>
      <c r="D169" s="262"/>
      <c r="E169" s="263"/>
      <c r="F169" s="264"/>
      <c r="G169" s="182">
        <f t="shared" si="25"/>
        <v>0</v>
      </c>
    </row>
    <row r="170" spans="1:7" ht="20.100000000000001" customHeight="1" x14ac:dyDescent="0.2">
      <c r="A170" s="260"/>
      <c r="B170" s="181">
        <f t="shared" si="24"/>
        <v>0</v>
      </c>
      <c r="C170" s="261"/>
      <c r="D170" s="262"/>
      <c r="E170" s="263"/>
      <c r="F170" s="264"/>
      <c r="G170" s="182">
        <f t="shared" si="25"/>
        <v>0</v>
      </c>
    </row>
    <row r="171" spans="1:7" ht="20.100000000000001" customHeight="1" x14ac:dyDescent="0.2">
      <c r="A171" s="260"/>
      <c r="B171" s="181">
        <f t="shared" si="24"/>
        <v>0</v>
      </c>
      <c r="C171" s="261"/>
      <c r="D171" s="262"/>
      <c r="E171" s="263"/>
      <c r="F171" s="264"/>
      <c r="G171" s="182">
        <f t="shared" si="25"/>
        <v>0</v>
      </c>
    </row>
    <row r="172" spans="1:7" ht="20.100000000000001" customHeight="1" x14ac:dyDescent="0.2">
      <c r="A172" s="260"/>
      <c r="B172" s="181">
        <f t="shared" si="24"/>
        <v>0</v>
      </c>
      <c r="C172" s="261"/>
      <c r="D172" s="262"/>
      <c r="E172" s="263"/>
      <c r="F172" s="264"/>
      <c r="G172" s="182">
        <f t="shared" si="25"/>
        <v>0</v>
      </c>
    </row>
    <row r="173" spans="1:7" ht="20.100000000000001" customHeight="1" x14ac:dyDescent="0.2">
      <c r="A173" s="260"/>
      <c r="B173" s="181">
        <f t="shared" si="24"/>
        <v>0</v>
      </c>
      <c r="C173" s="261"/>
      <c r="D173" s="262"/>
      <c r="E173" s="263"/>
      <c r="F173" s="264"/>
      <c r="G173" s="182">
        <f t="shared" si="25"/>
        <v>0</v>
      </c>
    </row>
    <row r="174" spans="1:7" ht="20.100000000000001" customHeight="1" x14ac:dyDescent="0.2">
      <c r="A174" s="183"/>
      <c r="B174" s="169"/>
      <c r="C174" s="169"/>
      <c r="D174" s="164"/>
      <c r="E174" s="165"/>
      <c r="F174" s="184" t="s">
        <v>38</v>
      </c>
      <c r="G174" s="185">
        <f>SUBTOTAL(9,G162:G173)</f>
        <v>0</v>
      </c>
    </row>
    <row r="175" spans="1:7" ht="20.100000000000001" customHeight="1" x14ac:dyDescent="0.2">
      <c r="A175" s="183"/>
      <c r="B175" s="169"/>
      <c r="C175" s="186" t="s">
        <v>826</v>
      </c>
      <c r="D175" s="164"/>
      <c r="E175" s="165"/>
      <c r="F175" s="166"/>
      <c r="G175" s="187"/>
    </row>
    <row r="176" spans="1:7" ht="20.100000000000001" customHeight="1" x14ac:dyDescent="0.2">
      <c r="A176" s="260"/>
      <c r="B176" s="181">
        <f t="shared" ref="B176:B185" si="26">IF(A176=0,0,VLOOKUP(A176,Tabla_Indices,2,FALSE))</f>
        <v>0</v>
      </c>
      <c r="C176" s="267"/>
      <c r="D176" s="262"/>
      <c r="E176" s="263"/>
      <c r="F176" s="264"/>
      <c r="G176" s="182">
        <f>ROUND(E176*F176,2)</f>
        <v>0</v>
      </c>
    </row>
    <row r="177" spans="1:7" ht="20.100000000000001" customHeight="1" x14ac:dyDescent="0.2">
      <c r="A177" s="260"/>
      <c r="B177" s="181">
        <f t="shared" si="26"/>
        <v>0</v>
      </c>
      <c r="C177" s="261"/>
      <c r="D177" s="262"/>
      <c r="E177" s="263"/>
      <c r="F177" s="264"/>
      <c r="G177" s="182">
        <f>ROUND(E177*F177,2)</f>
        <v>0</v>
      </c>
    </row>
    <row r="178" spans="1:7" ht="20.100000000000001" customHeight="1" x14ac:dyDescent="0.2">
      <c r="A178" s="260"/>
      <c r="B178" s="181">
        <f t="shared" si="26"/>
        <v>0</v>
      </c>
      <c r="C178" s="261"/>
      <c r="D178" s="262"/>
      <c r="E178" s="263"/>
      <c r="F178" s="264"/>
      <c r="G178" s="182">
        <f t="shared" ref="G178:G185" si="27">ROUND(E178*F178,2)</f>
        <v>0</v>
      </c>
    </row>
    <row r="179" spans="1:7" ht="20.100000000000001" customHeight="1" x14ac:dyDescent="0.2">
      <c r="A179" s="260"/>
      <c r="B179" s="181">
        <f t="shared" si="26"/>
        <v>0</v>
      </c>
      <c r="C179" s="261"/>
      <c r="D179" s="262"/>
      <c r="E179" s="263"/>
      <c r="F179" s="264"/>
      <c r="G179" s="182">
        <f t="shared" si="27"/>
        <v>0</v>
      </c>
    </row>
    <row r="180" spans="1:7" ht="20.100000000000001" customHeight="1" x14ac:dyDescent="0.2">
      <c r="A180" s="260"/>
      <c r="B180" s="181">
        <f t="shared" si="26"/>
        <v>0</v>
      </c>
      <c r="C180" s="261"/>
      <c r="D180" s="262"/>
      <c r="E180" s="263"/>
      <c r="F180" s="264"/>
      <c r="G180" s="182">
        <f t="shared" si="27"/>
        <v>0</v>
      </c>
    </row>
    <row r="181" spans="1:7" ht="20.100000000000001" customHeight="1" x14ac:dyDescent="0.2">
      <c r="A181" s="260"/>
      <c r="B181" s="181">
        <f t="shared" si="26"/>
        <v>0</v>
      </c>
      <c r="C181" s="261"/>
      <c r="D181" s="262"/>
      <c r="E181" s="263"/>
      <c r="F181" s="264"/>
      <c r="G181" s="182">
        <f t="shared" si="27"/>
        <v>0</v>
      </c>
    </row>
    <row r="182" spans="1:7" ht="20.100000000000001" customHeight="1" x14ac:dyDescent="0.2">
      <c r="A182" s="260"/>
      <c r="B182" s="181">
        <f t="shared" si="26"/>
        <v>0</v>
      </c>
      <c r="C182" s="261"/>
      <c r="D182" s="262"/>
      <c r="E182" s="263"/>
      <c r="F182" s="264"/>
      <c r="G182" s="182">
        <f t="shared" si="27"/>
        <v>0</v>
      </c>
    </row>
    <row r="183" spans="1:7" ht="20.100000000000001" customHeight="1" x14ac:dyDescent="0.2">
      <c r="A183" s="260"/>
      <c r="B183" s="181">
        <f t="shared" si="26"/>
        <v>0</v>
      </c>
      <c r="C183" s="261"/>
      <c r="D183" s="262"/>
      <c r="E183" s="263"/>
      <c r="F183" s="264"/>
      <c r="G183" s="182">
        <f t="shared" si="27"/>
        <v>0</v>
      </c>
    </row>
    <row r="184" spans="1:7" ht="20.100000000000001" customHeight="1" x14ac:dyDescent="0.2">
      <c r="A184" s="260"/>
      <c r="B184" s="181">
        <f t="shared" si="26"/>
        <v>0</v>
      </c>
      <c r="C184" s="261"/>
      <c r="D184" s="262"/>
      <c r="E184" s="263"/>
      <c r="F184" s="264"/>
      <c r="G184" s="182">
        <f t="shared" si="27"/>
        <v>0</v>
      </c>
    </row>
    <row r="185" spans="1:7" ht="20.100000000000001" customHeight="1" x14ac:dyDescent="0.2">
      <c r="A185" s="260"/>
      <c r="B185" s="181">
        <f t="shared" si="26"/>
        <v>0</v>
      </c>
      <c r="C185" s="261"/>
      <c r="D185" s="262"/>
      <c r="E185" s="263"/>
      <c r="F185" s="264"/>
      <c r="G185" s="182">
        <f t="shared" si="27"/>
        <v>0</v>
      </c>
    </row>
    <row r="186" spans="1:7" ht="20.100000000000001" customHeight="1" x14ac:dyDescent="0.2">
      <c r="A186" s="183"/>
      <c r="B186" s="169"/>
      <c r="C186" s="169"/>
      <c r="D186" s="164"/>
      <c r="E186" s="165"/>
      <c r="F186" s="184" t="s">
        <v>39</v>
      </c>
      <c r="G186" s="185">
        <f>SUBTOTAL(9,G176:G185)</f>
        <v>0</v>
      </c>
    </row>
    <row r="187" spans="1:7" ht="20.100000000000001" customHeight="1" x14ac:dyDescent="0.2">
      <c r="A187" s="183"/>
      <c r="B187" s="169"/>
      <c r="C187" s="186" t="s">
        <v>827</v>
      </c>
      <c r="D187" s="164"/>
      <c r="E187" s="165"/>
      <c r="F187" s="169"/>
      <c r="G187" s="187"/>
    </row>
    <row r="188" spans="1:7" ht="20.100000000000001" customHeight="1" x14ac:dyDescent="0.2">
      <c r="A188" s="260"/>
      <c r="B188" s="181">
        <f t="shared" ref="B188:B196" si="28">IF(A188=0,0,VLOOKUP(A188,Tabla_Indices,2,FALSE))</f>
        <v>0</v>
      </c>
      <c r="C188" s="261"/>
      <c r="D188" s="262"/>
      <c r="E188" s="263"/>
      <c r="F188" s="268"/>
      <c r="G188" s="188">
        <f>ROUND(E188*F188,2)</f>
        <v>0</v>
      </c>
    </row>
    <row r="189" spans="1:7" ht="20.100000000000001" customHeight="1" x14ac:dyDescent="0.2">
      <c r="A189" s="260"/>
      <c r="B189" s="181">
        <f t="shared" si="28"/>
        <v>0</v>
      </c>
      <c r="C189" s="267"/>
      <c r="D189" s="262"/>
      <c r="E189" s="263"/>
      <c r="F189" s="264"/>
      <c r="G189" s="188">
        <f>ROUND(E189*F189,2)</f>
        <v>0</v>
      </c>
    </row>
    <row r="190" spans="1:7" ht="20.100000000000001" customHeight="1" x14ac:dyDescent="0.2">
      <c r="A190" s="260"/>
      <c r="B190" s="181">
        <f t="shared" si="28"/>
        <v>0</v>
      </c>
      <c r="C190" s="269"/>
      <c r="D190" s="262"/>
      <c r="E190" s="263"/>
      <c r="F190" s="264"/>
      <c r="G190" s="188">
        <f>ROUND(E190*F190,2)</f>
        <v>0</v>
      </c>
    </row>
    <row r="191" spans="1:7" ht="20.100000000000001" customHeight="1" x14ac:dyDescent="0.2">
      <c r="A191" s="260"/>
      <c r="B191" s="181">
        <f t="shared" si="28"/>
        <v>0</v>
      </c>
      <c r="C191" s="269"/>
      <c r="D191" s="262"/>
      <c r="E191" s="263"/>
      <c r="F191" s="264"/>
      <c r="G191" s="188">
        <f>ROUND(E191*F191,2)</f>
        <v>0</v>
      </c>
    </row>
    <row r="192" spans="1:7" ht="20.100000000000001" customHeight="1" x14ac:dyDescent="0.2">
      <c r="A192" s="260"/>
      <c r="B192" s="181">
        <f t="shared" si="28"/>
        <v>0</v>
      </c>
      <c r="C192" s="269"/>
      <c r="D192" s="262"/>
      <c r="E192" s="263"/>
      <c r="F192" s="264"/>
      <c r="G192" s="188">
        <f t="shared" ref="G192:G196" si="29">ROUND(E192*F192,2)</f>
        <v>0</v>
      </c>
    </row>
    <row r="193" spans="1:7" ht="20.100000000000001" customHeight="1" x14ac:dyDescent="0.2">
      <c r="A193" s="260"/>
      <c r="B193" s="181">
        <f t="shared" si="28"/>
        <v>0</v>
      </c>
      <c r="C193" s="269"/>
      <c r="D193" s="262"/>
      <c r="E193" s="263"/>
      <c r="F193" s="264"/>
      <c r="G193" s="188">
        <f t="shared" si="29"/>
        <v>0</v>
      </c>
    </row>
    <row r="194" spans="1:7" ht="20.100000000000001" customHeight="1" x14ac:dyDescent="0.2">
      <c r="A194" s="260"/>
      <c r="B194" s="181">
        <f t="shared" si="28"/>
        <v>0</v>
      </c>
      <c r="C194" s="261"/>
      <c r="D194" s="262"/>
      <c r="E194" s="263"/>
      <c r="F194" s="264"/>
      <c r="G194" s="188">
        <f t="shared" si="29"/>
        <v>0</v>
      </c>
    </row>
    <row r="195" spans="1:7" ht="20.100000000000001" customHeight="1" x14ac:dyDescent="0.2">
      <c r="A195" s="260"/>
      <c r="B195" s="181">
        <f t="shared" si="28"/>
        <v>0</v>
      </c>
      <c r="C195" s="261"/>
      <c r="D195" s="262"/>
      <c r="E195" s="263"/>
      <c r="F195" s="264"/>
      <c r="G195" s="188">
        <f t="shared" si="29"/>
        <v>0</v>
      </c>
    </row>
    <row r="196" spans="1:7" ht="20.100000000000001" customHeight="1" x14ac:dyDescent="0.2">
      <c r="A196" s="260"/>
      <c r="B196" s="181">
        <f t="shared" si="28"/>
        <v>0</v>
      </c>
      <c r="C196" s="261"/>
      <c r="D196" s="262"/>
      <c r="E196" s="263"/>
      <c r="F196" s="264"/>
      <c r="G196" s="188">
        <f t="shared" si="29"/>
        <v>0</v>
      </c>
    </row>
    <row r="197" spans="1:7" ht="20.100000000000001" customHeight="1" x14ac:dyDescent="0.2">
      <c r="A197" s="243"/>
      <c r="B197" s="164"/>
      <c r="C197" s="169"/>
      <c r="D197" s="164"/>
      <c r="E197" s="165"/>
      <c r="F197" s="184" t="s">
        <v>40</v>
      </c>
      <c r="G197" s="185">
        <f>SUBTOTAL(9,G188:G196)</f>
        <v>0</v>
      </c>
    </row>
    <row r="198" spans="1:7" ht="20.100000000000001" customHeight="1" thickBot="1" x14ac:dyDescent="0.25">
      <c r="A198" s="190"/>
      <c r="B198" s="191"/>
      <c r="C198" s="192"/>
      <c r="D198" s="191"/>
      <c r="E198" s="193"/>
      <c r="F198" s="194"/>
      <c r="G198" s="195"/>
    </row>
    <row r="199" spans="1:7" ht="20.100000000000001" customHeight="1" thickBot="1" x14ac:dyDescent="0.25">
      <c r="A199" s="244" t="str">
        <f>B157</f>
        <v>2-2</v>
      </c>
      <c r="B199" s="242" t="str">
        <f>C157</f>
        <v>Excavación para subsuelo</v>
      </c>
      <c r="C199" s="196"/>
      <c r="D199" s="196" t="s">
        <v>41</v>
      </c>
      <c r="E199" s="197"/>
      <c r="F199" s="198" t="s">
        <v>42</v>
      </c>
      <c r="G199" s="199">
        <f>SUBTOTAL(9,G162:G198)</f>
        <v>0</v>
      </c>
    </row>
    <row r="200" spans="1:7" ht="20.100000000000001" customHeight="1" thickTop="1" thickBot="1" x14ac:dyDescent="0.25">
      <c r="A200" s="298"/>
      <c r="B200" s="299"/>
      <c r="C200" s="300"/>
      <c r="D200" s="300"/>
      <c r="E200" s="301"/>
      <c r="F200" s="302"/>
      <c r="G200" s="303"/>
    </row>
    <row r="201" spans="1:7" ht="20.100000000000001" customHeight="1" thickTop="1" x14ac:dyDescent="0.2">
      <c r="A201" s="335" t="s">
        <v>44</v>
      </c>
      <c r="B201" s="336"/>
      <c r="C201" s="336"/>
      <c r="D201" s="336"/>
      <c r="E201" s="336"/>
      <c r="F201" s="336"/>
      <c r="G201" s="337"/>
    </row>
    <row r="202" spans="1:7" ht="20.100000000000001" customHeight="1" x14ac:dyDescent="0.2">
      <c r="A202" s="154" t="s">
        <v>823</v>
      </c>
      <c r="B202" s="155" t="str">
        <f>Comitente</f>
        <v>DIRECCIÓN ARQUITECTURA</v>
      </c>
      <c r="C202" s="156"/>
      <c r="D202" s="157"/>
      <c r="E202" s="157"/>
      <c r="F202" s="158"/>
      <c r="G202" s="159"/>
    </row>
    <row r="203" spans="1:7" ht="20.100000000000001" customHeight="1" x14ac:dyDescent="0.2">
      <c r="A203" s="154" t="s">
        <v>824</v>
      </c>
      <c r="B203" s="155">
        <f>Contratista</f>
        <v>0</v>
      </c>
      <c r="C203" s="160"/>
      <c r="D203" s="160"/>
      <c r="E203" s="160"/>
      <c r="F203" s="155"/>
      <c r="G203" s="161"/>
    </row>
    <row r="204" spans="1:7" ht="20.100000000000001" customHeight="1" x14ac:dyDescent="0.2">
      <c r="A204" s="154" t="s">
        <v>31</v>
      </c>
      <c r="B204" s="155" t="str">
        <f>Obra</f>
        <v>ESTADIO DEPORTIVO U.P.C.N.</v>
      </c>
      <c r="C204" s="160"/>
      <c r="D204" s="160"/>
      <c r="E204" s="160"/>
      <c r="F204" s="155" t="s">
        <v>45</v>
      </c>
      <c r="G204" s="161" t="str">
        <f>Fecha_Base</f>
        <v>02/11/2017</v>
      </c>
    </row>
    <row r="205" spans="1:7" ht="20.100000000000001" customHeight="1" x14ac:dyDescent="0.2">
      <c r="A205" s="162" t="s">
        <v>822</v>
      </c>
      <c r="B205" s="163" t="str">
        <f>Ubicación</f>
        <v>DEPARTAMENTO RAWSON</v>
      </c>
      <c r="C205" s="163"/>
      <c r="D205" s="164"/>
      <c r="E205" s="165"/>
      <c r="F205" s="166"/>
      <c r="G205" s="167"/>
    </row>
    <row r="206" spans="1:7" ht="20.100000000000001" customHeight="1" x14ac:dyDescent="0.2">
      <c r="A206" s="162" t="s">
        <v>46</v>
      </c>
      <c r="B206" s="270">
        <v>2</v>
      </c>
      <c r="C206" s="169" t="str">
        <f>IF(B206="","",VLOOKUP(B206,Computo_Presupuesto,2,FALSE))</f>
        <v>MOVIMIENTOS DE SUELOS</v>
      </c>
      <c r="D206" s="170"/>
      <c r="E206" s="165"/>
      <c r="F206" s="166"/>
      <c r="G206" s="167"/>
    </row>
    <row r="207" spans="1:7" ht="20.100000000000001" customHeight="1" x14ac:dyDescent="0.2">
      <c r="A207" s="162" t="s">
        <v>32</v>
      </c>
      <c r="B207" s="248" t="s">
        <v>1704</v>
      </c>
      <c r="C207" s="169" t="str">
        <f>IF(B207=0,"",VLOOKUP(B207,Computo_Presupuesto,2,FALSE))</f>
        <v>Excavación para fundaciones</v>
      </c>
      <c r="D207" s="164"/>
      <c r="E207" s="165"/>
      <c r="F207" s="163" t="s">
        <v>33</v>
      </c>
      <c r="G207" s="171" t="str">
        <f>IF(B207=0,"",VLOOKUP(B207,Computo_Presupuesto,4,FALSE))</f>
        <v>m3</v>
      </c>
    </row>
    <row r="208" spans="1:7" ht="20.100000000000001" customHeight="1" x14ac:dyDescent="0.2">
      <c r="A208" s="162"/>
      <c r="B208" s="163"/>
      <c r="C208" s="169"/>
      <c r="D208" s="164"/>
      <c r="E208" s="165"/>
      <c r="F208" s="169"/>
      <c r="G208" s="172"/>
    </row>
    <row r="209" spans="1:7" ht="20.100000000000001" customHeight="1" x14ac:dyDescent="0.2">
      <c r="A209" s="338" t="s">
        <v>685</v>
      </c>
      <c r="B209" s="339"/>
      <c r="C209" s="340" t="s">
        <v>0</v>
      </c>
      <c r="D209" s="340" t="s">
        <v>34</v>
      </c>
      <c r="E209" s="341" t="s">
        <v>35</v>
      </c>
      <c r="F209" s="342" t="s">
        <v>36</v>
      </c>
      <c r="G209" s="343" t="s">
        <v>37</v>
      </c>
    </row>
    <row r="210" spans="1:7" ht="20.100000000000001" customHeight="1" x14ac:dyDescent="0.2">
      <c r="A210" s="173" t="s">
        <v>686</v>
      </c>
      <c r="B210" s="174" t="s">
        <v>687</v>
      </c>
      <c r="C210" s="340"/>
      <c r="D210" s="340"/>
      <c r="E210" s="341"/>
      <c r="F210" s="342"/>
      <c r="G210" s="343"/>
    </row>
    <row r="211" spans="1:7" ht="20.100000000000001" customHeight="1" x14ac:dyDescent="0.2">
      <c r="A211" s="297"/>
      <c r="B211" s="175"/>
      <c r="C211" s="176" t="s">
        <v>825</v>
      </c>
      <c r="D211" s="177"/>
      <c r="E211" s="178"/>
      <c r="F211" s="179"/>
      <c r="G211" s="180"/>
    </row>
    <row r="212" spans="1:7" ht="20.100000000000001" customHeight="1" x14ac:dyDescent="0.2">
      <c r="A212" s="260"/>
      <c r="B212" s="181">
        <f t="shared" ref="B212:B223" si="30">IF(A212=0,0,VLOOKUP(A212,Tabla_Indices,2,FALSE))</f>
        <v>0</v>
      </c>
      <c r="C212" s="261"/>
      <c r="D212" s="262"/>
      <c r="E212" s="263"/>
      <c r="F212" s="264"/>
      <c r="G212" s="182">
        <f>ROUND(E212*F212,2)</f>
        <v>0</v>
      </c>
    </row>
    <row r="213" spans="1:7" ht="20.100000000000001" customHeight="1" x14ac:dyDescent="0.2">
      <c r="A213" s="265"/>
      <c r="B213" s="181">
        <f t="shared" si="30"/>
        <v>0</v>
      </c>
      <c r="C213" s="261"/>
      <c r="D213" s="262"/>
      <c r="E213" s="263"/>
      <c r="F213" s="264"/>
      <c r="G213" s="182">
        <f t="shared" ref="G213:G223" si="31">ROUND(E213*F213,2)</f>
        <v>0</v>
      </c>
    </row>
    <row r="214" spans="1:7" ht="20.100000000000001" customHeight="1" x14ac:dyDescent="0.2">
      <c r="A214" s="260"/>
      <c r="B214" s="181">
        <f t="shared" si="30"/>
        <v>0</v>
      </c>
      <c r="C214" s="261"/>
      <c r="D214" s="262"/>
      <c r="E214" s="263"/>
      <c r="F214" s="264"/>
      <c r="G214" s="182">
        <f t="shared" si="31"/>
        <v>0</v>
      </c>
    </row>
    <row r="215" spans="1:7" ht="20.100000000000001" customHeight="1" x14ac:dyDescent="0.2">
      <c r="A215" s="260"/>
      <c r="B215" s="181">
        <f t="shared" si="30"/>
        <v>0</v>
      </c>
      <c r="C215" s="261"/>
      <c r="D215" s="262"/>
      <c r="E215" s="263"/>
      <c r="F215" s="264"/>
      <c r="G215" s="182">
        <f t="shared" si="31"/>
        <v>0</v>
      </c>
    </row>
    <row r="216" spans="1:7" ht="20.100000000000001" customHeight="1" x14ac:dyDescent="0.2">
      <c r="A216" s="260"/>
      <c r="B216" s="181">
        <f t="shared" si="30"/>
        <v>0</v>
      </c>
      <c r="C216" s="261"/>
      <c r="D216" s="262"/>
      <c r="E216" s="266"/>
      <c r="F216" s="264"/>
      <c r="G216" s="182">
        <f t="shared" si="31"/>
        <v>0</v>
      </c>
    </row>
    <row r="217" spans="1:7" ht="20.100000000000001" customHeight="1" x14ac:dyDescent="0.2">
      <c r="A217" s="260"/>
      <c r="B217" s="181">
        <f t="shared" si="30"/>
        <v>0</v>
      </c>
      <c r="C217" s="261"/>
      <c r="D217" s="262"/>
      <c r="E217" s="266"/>
      <c r="F217" s="264"/>
      <c r="G217" s="182">
        <f t="shared" si="31"/>
        <v>0</v>
      </c>
    </row>
    <row r="218" spans="1:7" ht="20.100000000000001" customHeight="1" x14ac:dyDescent="0.2">
      <c r="A218" s="260"/>
      <c r="B218" s="181">
        <f t="shared" si="30"/>
        <v>0</v>
      </c>
      <c r="C218" s="261"/>
      <c r="D218" s="262"/>
      <c r="E218" s="263"/>
      <c r="F218" s="264"/>
      <c r="G218" s="182">
        <f t="shared" si="31"/>
        <v>0</v>
      </c>
    </row>
    <row r="219" spans="1:7" ht="20.100000000000001" customHeight="1" x14ac:dyDescent="0.2">
      <c r="A219" s="260"/>
      <c r="B219" s="181">
        <f t="shared" si="30"/>
        <v>0</v>
      </c>
      <c r="C219" s="261"/>
      <c r="D219" s="262"/>
      <c r="E219" s="263"/>
      <c r="F219" s="264"/>
      <c r="G219" s="182">
        <f t="shared" si="31"/>
        <v>0</v>
      </c>
    </row>
    <row r="220" spans="1:7" ht="20.100000000000001" customHeight="1" x14ac:dyDescent="0.2">
      <c r="A220" s="260"/>
      <c r="B220" s="181">
        <f t="shared" si="30"/>
        <v>0</v>
      </c>
      <c r="C220" s="261"/>
      <c r="D220" s="262"/>
      <c r="E220" s="263"/>
      <c r="F220" s="264"/>
      <c r="G220" s="182">
        <f t="shared" si="31"/>
        <v>0</v>
      </c>
    </row>
    <row r="221" spans="1:7" ht="20.100000000000001" customHeight="1" x14ac:dyDescent="0.2">
      <c r="A221" s="260"/>
      <c r="B221" s="181">
        <f t="shared" si="30"/>
        <v>0</v>
      </c>
      <c r="C221" s="261"/>
      <c r="D221" s="262"/>
      <c r="E221" s="263"/>
      <c r="F221" s="264"/>
      <c r="G221" s="182">
        <f t="shared" si="31"/>
        <v>0</v>
      </c>
    </row>
    <row r="222" spans="1:7" ht="20.100000000000001" customHeight="1" x14ac:dyDescent="0.2">
      <c r="A222" s="260"/>
      <c r="B222" s="181">
        <f t="shared" si="30"/>
        <v>0</v>
      </c>
      <c r="C222" s="261"/>
      <c r="D222" s="262"/>
      <c r="E222" s="263"/>
      <c r="F222" s="264"/>
      <c r="G222" s="182">
        <f t="shared" si="31"/>
        <v>0</v>
      </c>
    </row>
    <row r="223" spans="1:7" ht="20.100000000000001" customHeight="1" x14ac:dyDescent="0.2">
      <c r="A223" s="260"/>
      <c r="B223" s="181">
        <f t="shared" si="30"/>
        <v>0</v>
      </c>
      <c r="C223" s="261"/>
      <c r="D223" s="262"/>
      <c r="E223" s="263"/>
      <c r="F223" s="264"/>
      <c r="G223" s="182">
        <f t="shared" si="31"/>
        <v>0</v>
      </c>
    </row>
    <row r="224" spans="1:7" ht="20.100000000000001" customHeight="1" x14ac:dyDescent="0.2">
      <c r="A224" s="183"/>
      <c r="B224" s="169"/>
      <c r="C224" s="169"/>
      <c r="D224" s="164"/>
      <c r="E224" s="165"/>
      <c r="F224" s="184" t="s">
        <v>38</v>
      </c>
      <c r="G224" s="185">
        <f>SUBTOTAL(9,G212:G223)</f>
        <v>0</v>
      </c>
    </row>
    <row r="225" spans="1:7" ht="20.100000000000001" customHeight="1" x14ac:dyDescent="0.2">
      <c r="A225" s="183"/>
      <c r="B225" s="169"/>
      <c r="C225" s="186" t="s">
        <v>826</v>
      </c>
      <c r="D225" s="164"/>
      <c r="E225" s="165"/>
      <c r="F225" s="166"/>
      <c r="G225" s="187"/>
    </row>
    <row r="226" spans="1:7" ht="20.100000000000001" customHeight="1" x14ac:dyDescent="0.2">
      <c r="A226" s="260"/>
      <c r="B226" s="181">
        <f t="shared" ref="B226:B235" si="32">IF(A226=0,0,VLOOKUP(A226,Tabla_Indices,2,FALSE))</f>
        <v>0</v>
      </c>
      <c r="C226" s="267"/>
      <c r="D226" s="262"/>
      <c r="E226" s="263"/>
      <c r="F226" s="264"/>
      <c r="G226" s="182">
        <f>ROUND(E226*F226,2)</f>
        <v>0</v>
      </c>
    </row>
    <row r="227" spans="1:7" ht="20.100000000000001" customHeight="1" x14ac:dyDescent="0.2">
      <c r="A227" s="260"/>
      <c r="B227" s="181">
        <f t="shared" si="32"/>
        <v>0</v>
      </c>
      <c r="C227" s="261"/>
      <c r="D227" s="262"/>
      <c r="E227" s="263"/>
      <c r="F227" s="264"/>
      <c r="G227" s="182">
        <f>ROUND(E227*F227,2)</f>
        <v>0</v>
      </c>
    </row>
    <row r="228" spans="1:7" ht="20.100000000000001" customHeight="1" x14ac:dyDescent="0.2">
      <c r="A228" s="260"/>
      <c r="B228" s="181">
        <f t="shared" si="32"/>
        <v>0</v>
      </c>
      <c r="C228" s="261"/>
      <c r="D228" s="262"/>
      <c r="E228" s="263"/>
      <c r="F228" s="264"/>
      <c r="G228" s="182">
        <f t="shared" ref="G228:G235" si="33">ROUND(E228*F228,2)</f>
        <v>0</v>
      </c>
    </row>
    <row r="229" spans="1:7" ht="20.100000000000001" customHeight="1" x14ac:dyDescent="0.2">
      <c r="A229" s="260"/>
      <c r="B229" s="181">
        <f t="shared" si="32"/>
        <v>0</v>
      </c>
      <c r="C229" s="261"/>
      <c r="D229" s="262"/>
      <c r="E229" s="263"/>
      <c r="F229" s="264"/>
      <c r="G229" s="182">
        <f t="shared" si="33"/>
        <v>0</v>
      </c>
    </row>
    <row r="230" spans="1:7" ht="20.100000000000001" customHeight="1" x14ac:dyDescent="0.2">
      <c r="A230" s="260"/>
      <c r="B230" s="181">
        <f t="shared" si="32"/>
        <v>0</v>
      </c>
      <c r="C230" s="261"/>
      <c r="D230" s="262"/>
      <c r="E230" s="263"/>
      <c r="F230" s="264"/>
      <c r="G230" s="182">
        <f t="shared" si="33"/>
        <v>0</v>
      </c>
    </row>
    <row r="231" spans="1:7" ht="20.100000000000001" customHeight="1" x14ac:dyDescent="0.2">
      <c r="A231" s="260"/>
      <c r="B231" s="181">
        <f t="shared" si="32"/>
        <v>0</v>
      </c>
      <c r="C231" s="261"/>
      <c r="D231" s="262"/>
      <c r="E231" s="263"/>
      <c r="F231" s="264"/>
      <c r="G231" s="182">
        <f t="shared" si="33"/>
        <v>0</v>
      </c>
    </row>
    <row r="232" spans="1:7" ht="20.100000000000001" customHeight="1" x14ac:dyDescent="0.2">
      <c r="A232" s="260"/>
      <c r="B232" s="181">
        <f t="shared" si="32"/>
        <v>0</v>
      </c>
      <c r="C232" s="261"/>
      <c r="D232" s="262"/>
      <c r="E232" s="263"/>
      <c r="F232" s="264"/>
      <c r="G232" s="182">
        <f t="shared" si="33"/>
        <v>0</v>
      </c>
    </row>
    <row r="233" spans="1:7" ht="20.100000000000001" customHeight="1" x14ac:dyDescent="0.2">
      <c r="A233" s="260"/>
      <c r="B233" s="181">
        <f t="shared" si="32"/>
        <v>0</v>
      </c>
      <c r="C233" s="261"/>
      <c r="D233" s="262"/>
      <c r="E233" s="263"/>
      <c r="F233" s="264"/>
      <c r="G233" s="182">
        <f t="shared" si="33"/>
        <v>0</v>
      </c>
    </row>
    <row r="234" spans="1:7" ht="20.100000000000001" customHeight="1" x14ac:dyDescent="0.2">
      <c r="A234" s="260"/>
      <c r="B234" s="181">
        <f t="shared" si="32"/>
        <v>0</v>
      </c>
      <c r="C234" s="261"/>
      <c r="D234" s="262"/>
      <c r="E234" s="263"/>
      <c r="F234" s="264"/>
      <c r="G234" s="182">
        <f t="shared" si="33"/>
        <v>0</v>
      </c>
    </row>
    <row r="235" spans="1:7" ht="20.100000000000001" customHeight="1" x14ac:dyDescent="0.2">
      <c r="A235" s="260"/>
      <c r="B235" s="181">
        <f t="shared" si="32"/>
        <v>0</v>
      </c>
      <c r="C235" s="261"/>
      <c r="D235" s="262"/>
      <c r="E235" s="263"/>
      <c r="F235" s="264"/>
      <c r="G235" s="182">
        <f t="shared" si="33"/>
        <v>0</v>
      </c>
    </row>
    <row r="236" spans="1:7" ht="20.100000000000001" customHeight="1" x14ac:dyDescent="0.2">
      <c r="A236" s="183"/>
      <c r="B236" s="169"/>
      <c r="C236" s="169"/>
      <c r="D236" s="164"/>
      <c r="E236" s="165"/>
      <c r="F236" s="184" t="s">
        <v>39</v>
      </c>
      <c r="G236" s="185">
        <f>SUBTOTAL(9,G226:G235)</f>
        <v>0</v>
      </c>
    </row>
    <row r="237" spans="1:7" ht="20.100000000000001" customHeight="1" x14ac:dyDescent="0.2">
      <c r="A237" s="183"/>
      <c r="B237" s="169"/>
      <c r="C237" s="186" t="s">
        <v>827</v>
      </c>
      <c r="D237" s="164"/>
      <c r="E237" s="165"/>
      <c r="F237" s="169"/>
      <c r="G237" s="187"/>
    </row>
    <row r="238" spans="1:7" ht="20.100000000000001" customHeight="1" x14ac:dyDescent="0.2">
      <c r="A238" s="260"/>
      <c r="B238" s="181">
        <f t="shared" ref="B238:B246" si="34">IF(A238=0,0,VLOOKUP(A238,Tabla_Indices,2,FALSE))</f>
        <v>0</v>
      </c>
      <c r="C238" s="261"/>
      <c r="D238" s="262"/>
      <c r="E238" s="263"/>
      <c r="F238" s="268"/>
      <c r="G238" s="188">
        <f>ROUND(E238*F238,2)</f>
        <v>0</v>
      </c>
    </row>
    <row r="239" spans="1:7" ht="20.100000000000001" customHeight="1" x14ac:dyDescent="0.2">
      <c r="A239" s="260"/>
      <c r="B239" s="181">
        <f t="shared" si="34"/>
        <v>0</v>
      </c>
      <c r="C239" s="267"/>
      <c r="D239" s="262"/>
      <c r="E239" s="263"/>
      <c r="F239" s="264"/>
      <c r="G239" s="188">
        <f>ROUND(E239*F239,2)</f>
        <v>0</v>
      </c>
    </row>
    <row r="240" spans="1:7" ht="20.100000000000001" customHeight="1" x14ac:dyDescent="0.2">
      <c r="A240" s="260"/>
      <c r="B240" s="181">
        <f t="shared" si="34"/>
        <v>0</v>
      </c>
      <c r="C240" s="269"/>
      <c r="D240" s="262"/>
      <c r="E240" s="263"/>
      <c r="F240" s="264"/>
      <c r="G240" s="188">
        <f>ROUND(E240*F240,2)</f>
        <v>0</v>
      </c>
    </row>
    <row r="241" spans="1:7" ht="20.100000000000001" customHeight="1" x14ac:dyDescent="0.2">
      <c r="A241" s="260"/>
      <c r="B241" s="181">
        <f t="shared" si="34"/>
        <v>0</v>
      </c>
      <c r="C241" s="269"/>
      <c r="D241" s="262"/>
      <c r="E241" s="263"/>
      <c r="F241" s="264"/>
      <c r="G241" s="188">
        <f>ROUND(E241*F241,2)</f>
        <v>0</v>
      </c>
    </row>
    <row r="242" spans="1:7" ht="20.100000000000001" customHeight="1" x14ac:dyDescent="0.2">
      <c r="A242" s="260"/>
      <c r="B242" s="181">
        <f t="shared" si="34"/>
        <v>0</v>
      </c>
      <c r="C242" s="269"/>
      <c r="D242" s="262"/>
      <c r="E242" s="263"/>
      <c r="F242" s="264"/>
      <c r="G242" s="188">
        <f t="shared" ref="G242:G246" si="35">ROUND(E242*F242,2)</f>
        <v>0</v>
      </c>
    </row>
    <row r="243" spans="1:7" ht="20.100000000000001" customHeight="1" x14ac:dyDescent="0.2">
      <c r="A243" s="260"/>
      <c r="B243" s="181">
        <f t="shared" si="34"/>
        <v>0</v>
      </c>
      <c r="C243" s="269"/>
      <c r="D243" s="262"/>
      <c r="E243" s="263"/>
      <c r="F243" s="264"/>
      <c r="G243" s="188">
        <f t="shared" si="35"/>
        <v>0</v>
      </c>
    </row>
    <row r="244" spans="1:7" ht="20.100000000000001" customHeight="1" x14ac:dyDescent="0.2">
      <c r="A244" s="260"/>
      <c r="B244" s="181">
        <f t="shared" si="34"/>
        <v>0</v>
      </c>
      <c r="C244" s="261"/>
      <c r="D244" s="262"/>
      <c r="E244" s="263"/>
      <c r="F244" s="264"/>
      <c r="G244" s="188">
        <f t="shared" si="35"/>
        <v>0</v>
      </c>
    </row>
    <row r="245" spans="1:7" ht="20.100000000000001" customHeight="1" x14ac:dyDescent="0.2">
      <c r="A245" s="260"/>
      <c r="B245" s="181">
        <f t="shared" si="34"/>
        <v>0</v>
      </c>
      <c r="C245" s="261"/>
      <c r="D245" s="262"/>
      <c r="E245" s="263"/>
      <c r="F245" s="264"/>
      <c r="G245" s="188">
        <f t="shared" si="35"/>
        <v>0</v>
      </c>
    </row>
    <row r="246" spans="1:7" ht="20.100000000000001" customHeight="1" x14ac:dyDescent="0.2">
      <c r="A246" s="260"/>
      <c r="B246" s="181">
        <f t="shared" si="34"/>
        <v>0</v>
      </c>
      <c r="C246" s="261"/>
      <c r="D246" s="262"/>
      <c r="E246" s="263"/>
      <c r="F246" s="264"/>
      <c r="G246" s="188">
        <f t="shared" si="35"/>
        <v>0</v>
      </c>
    </row>
    <row r="247" spans="1:7" ht="20.100000000000001" customHeight="1" x14ac:dyDescent="0.2">
      <c r="A247" s="243"/>
      <c r="B247" s="164"/>
      <c r="C247" s="169"/>
      <c r="D247" s="164"/>
      <c r="E247" s="165"/>
      <c r="F247" s="184" t="s">
        <v>40</v>
      </c>
      <c r="G247" s="185">
        <f>SUBTOTAL(9,G238:G246)</f>
        <v>0</v>
      </c>
    </row>
    <row r="248" spans="1:7" ht="20.100000000000001" customHeight="1" thickBot="1" x14ac:dyDescent="0.25">
      <c r="A248" s="190"/>
      <c r="B248" s="191"/>
      <c r="C248" s="192"/>
      <c r="D248" s="191"/>
      <c r="E248" s="193"/>
      <c r="F248" s="194"/>
      <c r="G248" s="195"/>
    </row>
    <row r="249" spans="1:7" ht="20.100000000000001" customHeight="1" thickBot="1" x14ac:dyDescent="0.25">
      <c r="A249" s="244" t="str">
        <f>B207</f>
        <v>2-3</v>
      </c>
      <c r="B249" s="242" t="str">
        <f>C207</f>
        <v>Excavación para fundaciones</v>
      </c>
      <c r="C249" s="196"/>
      <c r="D249" s="196" t="s">
        <v>41</v>
      </c>
      <c r="E249" s="197"/>
      <c r="F249" s="198" t="s">
        <v>42</v>
      </c>
      <c r="G249" s="199">
        <f>SUBTOTAL(9,G212:G248)</f>
        <v>0</v>
      </c>
    </row>
    <row r="250" spans="1:7" ht="20.100000000000001" customHeight="1" thickTop="1" thickBot="1" x14ac:dyDescent="0.25">
      <c r="A250" s="298"/>
      <c r="B250" s="299"/>
      <c r="C250" s="300"/>
      <c r="D250" s="300"/>
      <c r="E250" s="301"/>
      <c r="F250" s="302"/>
      <c r="G250" s="303"/>
    </row>
    <row r="251" spans="1:7" ht="20.100000000000001" customHeight="1" thickTop="1" x14ac:dyDescent="0.2">
      <c r="A251" s="335" t="s">
        <v>44</v>
      </c>
      <c r="B251" s="336"/>
      <c r="C251" s="336"/>
      <c r="D251" s="336"/>
      <c r="E251" s="336"/>
      <c r="F251" s="336"/>
      <c r="G251" s="337"/>
    </row>
    <row r="252" spans="1:7" ht="20.100000000000001" customHeight="1" x14ac:dyDescent="0.2">
      <c r="A252" s="154" t="s">
        <v>823</v>
      </c>
      <c r="B252" s="155" t="str">
        <f>Comitente</f>
        <v>DIRECCIÓN ARQUITECTURA</v>
      </c>
      <c r="C252" s="156"/>
      <c r="D252" s="157"/>
      <c r="E252" s="157"/>
      <c r="F252" s="158"/>
      <c r="G252" s="159"/>
    </row>
    <row r="253" spans="1:7" ht="20.100000000000001" customHeight="1" x14ac:dyDescent="0.2">
      <c r="A253" s="154" t="s">
        <v>824</v>
      </c>
      <c r="B253" s="155">
        <f>Contratista</f>
        <v>0</v>
      </c>
      <c r="C253" s="160"/>
      <c r="D253" s="160"/>
      <c r="E253" s="160"/>
      <c r="F253" s="155"/>
      <c r="G253" s="161"/>
    </row>
    <row r="254" spans="1:7" ht="20.100000000000001" customHeight="1" x14ac:dyDescent="0.2">
      <c r="A254" s="154" t="s">
        <v>31</v>
      </c>
      <c r="B254" s="155" t="str">
        <f>Obra</f>
        <v>ESTADIO DEPORTIVO U.P.C.N.</v>
      </c>
      <c r="C254" s="160"/>
      <c r="D254" s="160"/>
      <c r="E254" s="160"/>
      <c r="F254" s="155" t="s">
        <v>45</v>
      </c>
      <c r="G254" s="161" t="str">
        <f>Fecha_Base</f>
        <v>02/11/2017</v>
      </c>
    </row>
    <row r="255" spans="1:7" ht="20.100000000000001" customHeight="1" x14ac:dyDescent="0.2">
      <c r="A255" s="162" t="s">
        <v>822</v>
      </c>
      <c r="B255" s="163" t="str">
        <f>Ubicación</f>
        <v>DEPARTAMENTO RAWSON</v>
      </c>
      <c r="C255" s="163"/>
      <c r="D255" s="164"/>
      <c r="E255" s="165"/>
      <c r="F255" s="166"/>
      <c r="G255" s="167"/>
    </row>
    <row r="256" spans="1:7" ht="20.100000000000001" customHeight="1" x14ac:dyDescent="0.2">
      <c r="A256" s="162" t="s">
        <v>46</v>
      </c>
      <c r="B256" s="168">
        <v>3</v>
      </c>
      <c r="C256" s="169" t="str">
        <f>IF(B256="","",VLOOKUP(B256,Computo_Presupuesto,2,FALSE))</f>
        <v>AISLACIONES</v>
      </c>
      <c r="D256" s="170"/>
      <c r="E256" s="165"/>
      <c r="F256" s="166"/>
      <c r="G256" s="167"/>
    </row>
    <row r="257" spans="1:7" ht="20.100000000000001" customHeight="1" x14ac:dyDescent="0.2">
      <c r="A257" s="162" t="s">
        <v>32</v>
      </c>
      <c r="B257" s="248" t="s">
        <v>1187</v>
      </c>
      <c r="C257" s="169" t="str">
        <f>IF(B257=0,"",VLOOKUP(B257,Computo_Presupuesto,2,FALSE))</f>
        <v>Capa aisladora horizontal y vertical</v>
      </c>
      <c r="D257" s="164"/>
      <c r="E257" s="165"/>
      <c r="F257" s="163" t="s">
        <v>33</v>
      </c>
      <c r="G257" s="171" t="str">
        <f>IF(B257=0,"",VLOOKUP(B257,Computo_Presupuesto,4,FALSE))</f>
        <v>m2</v>
      </c>
    </row>
    <row r="258" spans="1:7" ht="20.100000000000001" customHeight="1" x14ac:dyDescent="0.2">
      <c r="A258" s="162"/>
      <c r="B258" s="163"/>
      <c r="C258" s="169"/>
      <c r="D258" s="164"/>
      <c r="E258" s="165"/>
      <c r="F258" s="169"/>
      <c r="G258" s="172"/>
    </row>
    <row r="259" spans="1:7" ht="20.100000000000001" customHeight="1" x14ac:dyDescent="0.2">
      <c r="A259" s="338" t="s">
        <v>685</v>
      </c>
      <c r="B259" s="339"/>
      <c r="C259" s="340" t="s">
        <v>0</v>
      </c>
      <c r="D259" s="340" t="s">
        <v>34</v>
      </c>
      <c r="E259" s="341" t="s">
        <v>35</v>
      </c>
      <c r="F259" s="342" t="s">
        <v>36</v>
      </c>
      <c r="G259" s="343" t="s">
        <v>37</v>
      </c>
    </row>
    <row r="260" spans="1:7" ht="20.100000000000001" customHeight="1" x14ac:dyDescent="0.2">
      <c r="A260" s="173" t="s">
        <v>686</v>
      </c>
      <c r="B260" s="174" t="s">
        <v>687</v>
      </c>
      <c r="C260" s="340"/>
      <c r="D260" s="340"/>
      <c r="E260" s="341"/>
      <c r="F260" s="342"/>
      <c r="G260" s="343"/>
    </row>
    <row r="261" spans="1:7" ht="20.100000000000001" customHeight="1" x14ac:dyDescent="0.2">
      <c r="A261" s="259"/>
      <c r="B261" s="175"/>
      <c r="C261" s="176" t="s">
        <v>825</v>
      </c>
      <c r="D261" s="177"/>
      <c r="E261" s="178"/>
      <c r="F261" s="179"/>
      <c r="G261" s="180"/>
    </row>
    <row r="262" spans="1:7" ht="20.100000000000001" customHeight="1" x14ac:dyDescent="0.2">
      <c r="A262" s="260"/>
      <c r="B262" s="181">
        <f t="shared" ref="B262:B273" si="36">IF(A262=0,0,VLOOKUP(A262,Tabla_Indices,2,FALSE))</f>
        <v>0</v>
      </c>
      <c r="C262" s="261"/>
      <c r="D262" s="262"/>
      <c r="E262" s="263"/>
      <c r="F262" s="264"/>
      <c r="G262" s="182">
        <f>ROUND(E262*F262,2)</f>
        <v>0</v>
      </c>
    </row>
    <row r="263" spans="1:7" ht="20.100000000000001" customHeight="1" x14ac:dyDescent="0.2">
      <c r="A263" s="265"/>
      <c r="B263" s="181">
        <f t="shared" si="36"/>
        <v>0</v>
      </c>
      <c r="C263" s="261"/>
      <c r="D263" s="262"/>
      <c r="E263" s="263"/>
      <c r="F263" s="264"/>
      <c r="G263" s="182">
        <f t="shared" ref="G263:G273" si="37">ROUND(E263*F263,2)</f>
        <v>0</v>
      </c>
    </row>
    <row r="264" spans="1:7" ht="20.100000000000001" customHeight="1" x14ac:dyDescent="0.2">
      <c r="A264" s="260"/>
      <c r="B264" s="181">
        <f t="shared" si="36"/>
        <v>0</v>
      </c>
      <c r="C264" s="261"/>
      <c r="D264" s="262"/>
      <c r="E264" s="263"/>
      <c r="F264" s="264"/>
      <c r="G264" s="182">
        <f t="shared" si="37"/>
        <v>0</v>
      </c>
    </row>
    <row r="265" spans="1:7" ht="20.100000000000001" customHeight="1" x14ac:dyDescent="0.2">
      <c r="A265" s="260"/>
      <c r="B265" s="181">
        <f t="shared" si="36"/>
        <v>0</v>
      </c>
      <c r="C265" s="261"/>
      <c r="D265" s="262"/>
      <c r="E265" s="263"/>
      <c r="F265" s="264"/>
      <c r="G265" s="182">
        <f t="shared" si="37"/>
        <v>0</v>
      </c>
    </row>
    <row r="266" spans="1:7" ht="20.100000000000001" customHeight="1" x14ac:dyDescent="0.2">
      <c r="A266" s="260"/>
      <c r="B266" s="181">
        <f t="shared" si="36"/>
        <v>0</v>
      </c>
      <c r="C266" s="261"/>
      <c r="D266" s="262"/>
      <c r="E266" s="266"/>
      <c r="F266" s="264"/>
      <c r="G266" s="182">
        <f t="shared" si="37"/>
        <v>0</v>
      </c>
    </row>
    <row r="267" spans="1:7" ht="20.100000000000001" customHeight="1" x14ac:dyDescent="0.2">
      <c r="A267" s="260"/>
      <c r="B267" s="181">
        <f t="shared" si="36"/>
        <v>0</v>
      </c>
      <c r="C267" s="261"/>
      <c r="D267" s="262"/>
      <c r="E267" s="266"/>
      <c r="F267" s="264"/>
      <c r="G267" s="182">
        <f t="shared" si="37"/>
        <v>0</v>
      </c>
    </row>
    <row r="268" spans="1:7" ht="20.100000000000001" customHeight="1" x14ac:dyDescent="0.2">
      <c r="A268" s="260"/>
      <c r="B268" s="181">
        <f t="shared" si="36"/>
        <v>0</v>
      </c>
      <c r="C268" s="261"/>
      <c r="D268" s="262"/>
      <c r="E268" s="263"/>
      <c r="F268" s="264"/>
      <c r="G268" s="182">
        <f t="shared" si="37"/>
        <v>0</v>
      </c>
    </row>
    <row r="269" spans="1:7" ht="20.100000000000001" customHeight="1" x14ac:dyDescent="0.2">
      <c r="A269" s="260"/>
      <c r="B269" s="181">
        <f t="shared" si="36"/>
        <v>0</v>
      </c>
      <c r="C269" s="261"/>
      <c r="D269" s="262"/>
      <c r="E269" s="263"/>
      <c r="F269" s="264"/>
      <c r="G269" s="182">
        <f t="shared" si="37"/>
        <v>0</v>
      </c>
    </row>
    <row r="270" spans="1:7" ht="20.100000000000001" customHeight="1" x14ac:dyDescent="0.2">
      <c r="A270" s="260"/>
      <c r="B270" s="181">
        <f t="shared" si="36"/>
        <v>0</v>
      </c>
      <c r="C270" s="261"/>
      <c r="D270" s="262"/>
      <c r="E270" s="263"/>
      <c r="F270" s="264"/>
      <c r="G270" s="182">
        <f t="shared" si="37"/>
        <v>0</v>
      </c>
    </row>
    <row r="271" spans="1:7" ht="20.100000000000001" customHeight="1" x14ac:dyDescent="0.2">
      <c r="A271" s="260"/>
      <c r="B271" s="181">
        <f t="shared" si="36"/>
        <v>0</v>
      </c>
      <c r="C271" s="261"/>
      <c r="D271" s="262"/>
      <c r="E271" s="263"/>
      <c r="F271" s="264"/>
      <c r="G271" s="182">
        <f t="shared" si="37"/>
        <v>0</v>
      </c>
    </row>
    <row r="272" spans="1:7" ht="20.100000000000001" customHeight="1" x14ac:dyDescent="0.2">
      <c r="A272" s="260"/>
      <c r="B272" s="181">
        <f t="shared" si="36"/>
        <v>0</v>
      </c>
      <c r="C272" s="261"/>
      <c r="D272" s="262"/>
      <c r="E272" s="263"/>
      <c r="F272" s="264"/>
      <c r="G272" s="182">
        <f t="shared" si="37"/>
        <v>0</v>
      </c>
    </row>
    <row r="273" spans="1:7" ht="20.100000000000001" customHeight="1" x14ac:dyDescent="0.2">
      <c r="A273" s="260"/>
      <c r="B273" s="181">
        <f t="shared" si="36"/>
        <v>0</v>
      </c>
      <c r="C273" s="261"/>
      <c r="D273" s="262"/>
      <c r="E273" s="263"/>
      <c r="F273" s="264"/>
      <c r="G273" s="182">
        <f t="shared" si="37"/>
        <v>0</v>
      </c>
    </row>
    <row r="274" spans="1:7" ht="20.100000000000001" customHeight="1" x14ac:dyDescent="0.2">
      <c r="A274" s="183"/>
      <c r="B274" s="169"/>
      <c r="C274" s="169"/>
      <c r="D274" s="164"/>
      <c r="E274" s="165"/>
      <c r="F274" s="184" t="s">
        <v>38</v>
      </c>
      <c r="G274" s="185">
        <f>SUBTOTAL(9,G262:G273)</f>
        <v>0</v>
      </c>
    </row>
    <row r="275" spans="1:7" ht="20.100000000000001" customHeight="1" x14ac:dyDescent="0.2">
      <c r="A275" s="183"/>
      <c r="B275" s="169"/>
      <c r="C275" s="186" t="s">
        <v>826</v>
      </c>
      <c r="D275" s="164"/>
      <c r="E275" s="165"/>
      <c r="F275" s="166"/>
      <c r="G275" s="187"/>
    </row>
    <row r="276" spans="1:7" ht="20.100000000000001" customHeight="1" x14ac:dyDescent="0.2">
      <c r="A276" s="260"/>
      <c r="B276" s="181">
        <f t="shared" ref="B276:B285" si="38">IF(A276=0,0,VLOOKUP(A276,Tabla_Indices,2,FALSE))</f>
        <v>0</v>
      </c>
      <c r="C276" s="267"/>
      <c r="D276" s="262"/>
      <c r="E276" s="263"/>
      <c r="F276" s="264"/>
      <c r="G276" s="182">
        <f>ROUND(E276*F276,2)</f>
        <v>0</v>
      </c>
    </row>
    <row r="277" spans="1:7" ht="20.100000000000001" customHeight="1" x14ac:dyDescent="0.2">
      <c r="A277" s="260"/>
      <c r="B277" s="181">
        <f t="shared" si="38"/>
        <v>0</v>
      </c>
      <c r="C277" s="261"/>
      <c r="D277" s="262"/>
      <c r="E277" s="263"/>
      <c r="F277" s="264"/>
      <c r="G277" s="182">
        <f>ROUND(E277*F277,2)</f>
        <v>0</v>
      </c>
    </row>
    <row r="278" spans="1:7" ht="20.100000000000001" customHeight="1" x14ac:dyDescent="0.2">
      <c r="A278" s="260"/>
      <c r="B278" s="181">
        <f t="shared" si="38"/>
        <v>0</v>
      </c>
      <c r="C278" s="261"/>
      <c r="D278" s="262"/>
      <c r="E278" s="263"/>
      <c r="F278" s="264"/>
      <c r="G278" s="182">
        <f t="shared" ref="G278:G285" si="39">ROUND(E278*F278,2)</f>
        <v>0</v>
      </c>
    </row>
    <row r="279" spans="1:7" ht="20.100000000000001" customHeight="1" x14ac:dyDescent="0.2">
      <c r="A279" s="260"/>
      <c r="B279" s="181">
        <f t="shared" si="38"/>
        <v>0</v>
      </c>
      <c r="C279" s="261"/>
      <c r="D279" s="262"/>
      <c r="E279" s="263"/>
      <c r="F279" s="264"/>
      <c r="G279" s="182">
        <f t="shared" si="39"/>
        <v>0</v>
      </c>
    </row>
    <row r="280" spans="1:7" ht="20.100000000000001" customHeight="1" x14ac:dyDescent="0.2">
      <c r="A280" s="260"/>
      <c r="B280" s="181">
        <f t="shared" si="38"/>
        <v>0</v>
      </c>
      <c r="C280" s="261"/>
      <c r="D280" s="262"/>
      <c r="E280" s="263"/>
      <c r="F280" s="264"/>
      <c r="G280" s="182">
        <f t="shared" si="39"/>
        <v>0</v>
      </c>
    </row>
    <row r="281" spans="1:7" ht="20.100000000000001" customHeight="1" x14ac:dyDescent="0.2">
      <c r="A281" s="260"/>
      <c r="B281" s="181">
        <f t="shared" si="38"/>
        <v>0</v>
      </c>
      <c r="C281" s="261"/>
      <c r="D281" s="262"/>
      <c r="E281" s="263"/>
      <c r="F281" s="264"/>
      <c r="G281" s="182">
        <f t="shared" si="39"/>
        <v>0</v>
      </c>
    </row>
    <row r="282" spans="1:7" ht="20.100000000000001" customHeight="1" x14ac:dyDescent="0.2">
      <c r="A282" s="260"/>
      <c r="B282" s="181">
        <f t="shared" si="38"/>
        <v>0</v>
      </c>
      <c r="C282" s="261"/>
      <c r="D282" s="262"/>
      <c r="E282" s="263"/>
      <c r="F282" s="264"/>
      <c r="G282" s="182">
        <f t="shared" si="39"/>
        <v>0</v>
      </c>
    </row>
    <row r="283" spans="1:7" ht="20.100000000000001" customHeight="1" x14ac:dyDescent="0.2">
      <c r="A283" s="260"/>
      <c r="B283" s="181">
        <f t="shared" si="38"/>
        <v>0</v>
      </c>
      <c r="C283" s="261"/>
      <c r="D283" s="262"/>
      <c r="E283" s="263"/>
      <c r="F283" s="264"/>
      <c r="G283" s="182">
        <f t="shared" si="39"/>
        <v>0</v>
      </c>
    </row>
    <row r="284" spans="1:7" ht="20.100000000000001" customHeight="1" x14ac:dyDescent="0.2">
      <c r="A284" s="260"/>
      <c r="B284" s="181">
        <f t="shared" si="38"/>
        <v>0</v>
      </c>
      <c r="C284" s="261"/>
      <c r="D284" s="262"/>
      <c r="E284" s="263"/>
      <c r="F284" s="264"/>
      <c r="G284" s="182">
        <f t="shared" si="39"/>
        <v>0</v>
      </c>
    </row>
    <row r="285" spans="1:7" ht="20.100000000000001" customHeight="1" x14ac:dyDescent="0.2">
      <c r="A285" s="260"/>
      <c r="B285" s="181">
        <f t="shared" si="38"/>
        <v>0</v>
      </c>
      <c r="C285" s="261"/>
      <c r="D285" s="262"/>
      <c r="E285" s="263"/>
      <c r="F285" s="264"/>
      <c r="G285" s="182">
        <f t="shared" si="39"/>
        <v>0</v>
      </c>
    </row>
    <row r="286" spans="1:7" ht="20.100000000000001" customHeight="1" x14ac:dyDescent="0.2">
      <c r="A286" s="183"/>
      <c r="B286" s="169"/>
      <c r="C286" s="169"/>
      <c r="D286" s="164"/>
      <c r="E286" s="165"/>
      <c r="F286" s="184" t="s">
        <v>39</v>
      </c>
      <c r="G286" s="185">
        <f>SUBTOTAL(9,G276:G285)</f>
        <v>0</v>
      </c>
    </row>
    <row r="287" spans="1:7" ht="20.100000000000001" customHeight="1" x14ac:dyDescent="0.2">
      <c r="A287" s="183"/>
      <c r="B287" s="169"/>
      <c r="C287" s="186" t="s">
        <v>827</v>
      </c>
      <c r="D287" s="164"/>
      <c r="E287" s="165"/>
      <c r="F287" s="169"/>
      <c r="G287" s="187"/>
    </row>
    <row r="288" spans="1:7" ht="20.100000000000001" customHeight="1" x14ac:dyDescent="0.2">
      <c r="A288" s="260"/>
      <c r="B288" s="181">
        <f t="shared" ref="B288:B296" si="40">IF(A288=0,0,VLOOKUP(A288,Tabla_Indices,2,FALSE))</f>
        <v>0</v>
      </c>
      <c r="C288" s="261"/>
      <c r="D288" s="262"/>
      <c r="E288" s="263"/>
      <c r="F288" s="268"/>
      <c r="G288" s="188">
        <f>ROUND(E288*F288,2)</f>
        <v>0</v>
      </c>
    </row>
    <row r="289" spans="1:7" ht="20.100000000000001" customHeight="1" x14ac:dyDescent="0.2">
      <c r="A289" s="260"/>
      <c r="B289" s="181">
        <f t="shared" si="40"/>
        <v>0</v>
      </c>
      <c r="C289" s="267"/>
      <c r="D289" s="262"/>
      <c r="E289" s="263"/>
      <c r="F289" s="264"/>
      <c r="G289" s="188">
        <f>ROUND(E289*F289,2)</f>
        <v>0</v>
      </c>
    </row>
    <row r="290" spans="1:7" ht="20.100000000000001" customHeight="1" x14ac:dyDescent="0.2">
      <c r="A290" s="260"/>
      <c r="B290" s="181">
        <f t="shared" si="40"/>
        <v>0</v>
      </c>
      <c r="C290" s="269"/>
      <c r="D290" s="262"/>
      <c r="E290" s="263"/>
      <c r="F290" s="264"/>
      <c r="G290" s="188">
        <f>ROUND(E290*F290,2)</f>
        <v>0</v>
      </c>
    </row>
    <row r="291" spans="1:7" ht="20.100000000000001" customHeight="1" x14ac:dyDescent="0.2">
      <c r="A291" s="260"/>
      <c r="B291" s="181">
        <f t="shared" si="40"/>
        <v>0</v>
      </c>
      <c r="C291" s="269"/>
      <c r="D291" s="262"/>
      <c r="E291" s="263"/>
      <c r="F291" s="264"/>
      <c r="G291" s="188">
        <f>ROUND(E291*F291,2)</f>
        <v>0</v>
      </c>
    </row>
    <row r="292" spans="1:7" ht="20.100000000000001" customHeight="1" x14ac:dyDescent="0.2">
      <c r="A292" s="260"/>
      <c r="B292" s="181">
        <f t="shared" si="40"/>
        <v>0</v>
      </c>
      <c r="C292" s="269"/>
      <c r="D292" s="262"/>
      <c r="E292" s="263"/>
      <c r="F292" s="264"/>
      <c r="G292" s="188">
        <f t="shared" ref="G292:G296" si="41">ROUND(E292*F292,2)</f>
        <v>0</v>
      </c>
    </row>
    <row r="293" spans="1:7" ht="20.100000000000001" customHeight="1" x14ac:dyDescent="0.2">
      <c r="A293" s="260"/>
      <c r="B293" s="181">
        <f t="shared" si="40"/>
        <v>0</v>
      </c>
      <c r="C293" s="269"/>
      <c r="D293" s="262"/>
      <c r="E293" s="263"/>
      <c r="F293" s="264"/>
      <c r="G293" s="188">
        <f t="shared" si="41"/>
        <v>0</v>
      </c>
    </row>
    <row r="294" spans="1:7" ht="20.100000000000001" customHeight="1" x14ac:dyDescent="0.2">
      <c r="A294" s="260"/>
      <c r="B294" s="181">
        <f t="shared" si="40"/>
        <v>0</v>
      </c>
      <c r="C294" s="261"/>
      <c r="D294" s="262"/>
      <c r="E294" s="263"/>
      <c r="F294" s="264"/>
      <c r="G294" s="188">
        <f t="shared" si="41"/>
        <v>0</v>
      </c>
    </row>
    <row r="295" spans="1:7" ht="20.100000000000001" customHeight="1" x14ac:dyDescent="0.2">
      <c r="A295" s="260"/>
      <c r="B295" s="181">
        <f t="shared" si="40"/>
        <v>0</v>
      </c>
      <c r="C295" s="261"/>
      <c r="D295" s="262"/>
      <c r="E295" s="263"/>
      <c r="F295" s="264"/>
      <c r="G295" s="188">
        <f t="shared" si="41"/>
        <v>0</v>
      </c>
    </row>
    <row r="296" spans="1:7" ht="20.100000000000001" customHeight="1" x14ac:dyDescent="0.2">
      <c r="A296" s="260"/>
      <c r="B296" s="181">
        <f t="shared" si="40"/>
        <v>0</v>
      </c>
      <c r="C296" s="261"/>
      <c r="D296" s="262"/>
      <c r="E296" s="263"/>
      <c r="F296" s="264"/>
      <c r="G296" s="188">
        <f t="shared" si="41"/>
        <v>0</v>
      </c>
    </row>
    <row r="297" spans="1:7" ht="20.100000000000001" customHeight="1" x14ac:dyDescent="0.2">
      <c r="A297" s="189"/>
      <c r="B297" s="164"/>
      <c r="C297" s="169"/>
      <c r="D297" s="164"/>
      <c r="E297" s="165"/>
      <c r="F297" s="184" t="s">
        <v>40</v>
      </c>
      <c r="G297" s="185">
        <f>SUBTOTAL(9,G288:G296)</f>
        <v>0</v>
      </c>
    </row>
    <row r="298" spans="1:7" ht="20.100000000000001" customHeight="1" thickBot="1" x14ac:dyDescent="0.25">
      <c r="A298" s="190"/>
      <c r="B298" s="191"/>
      <c r="C298" s="192"/>
      <c r="D298" s="191"/>
      <c r="E298" s="193"/>
      <c r="F298" s="194"/>
      <c r="G298" s="195"/>
    </row>
    <row r="299" spans="1:7" ht="20.100000000000001" customHeight="1" thickBot="1" x14ac:dyDescent="0.25">
      <c r="A299" s="244" t="str">
        <f>B257</f>
        <v>3-1</v>
      </c>
      <c r="B299" s="242" t="str">
        <f>C257</f>
        <v>Capa aisladora horizontal y vertical</v>
      </c>
      <c r="C299" s="196"/>
      <c r="D299" s="196" t="s">
        <v>41</v>
      </c>
      <c r="E299" s="197"/>
      <c r="F299" s="198" t="s">
        <v>42</v>
      </c>
      <c r="G299" s="199">
        <f>SUBTOTAL(9,G262:G298)</f>
        <v>0</v>
      </c>
    </row>
    <row r="300" spans="1:7" ht="20.100000000000001" customHeight="1" thickTop="1" thickBot="1" x14ac:dyDescent="0.25"/>
    <row r="301" spans="1:7" ht="20.100000000000001" customHeight="1" thickTop="1" x14ac:dyDescent="0.2">
      <c r="A301" s="335" t="s">
        <v>44</v>
      </c>
      <c r="B301" s="336"/>
      <c r="C301" s="336"/>
      <c r="D301" s="336"/>
      <c r="E301" s="336"/>
      <c r="F301" s="336"/>
      <c r="G301" s="337"/>
    </row>
    <row r="302" spans="1:7" ht="20.100000000000001" customHeight="1" x14ac:dyDescent="0.2">
      <c r="A302" s="154" t="s">
        <v>823</v>
      </c>
      <c r="B302" s="155" t="str">
        <f>Comitente</f>
        <v>DIRECCIÓN ARQUITECTURA</v>
      </c>
      <c r="C302" s="156"/>
      <c r="D302" s="157"/>
      <c r="E302" s="157"/>
      <c r="F302" s="158"/>
      <c r="G302" s="159"/>
    </row>
    <row r="303" spans="1:7" ht="20.100000000000001" customHeight="1" x14ac:dyDescent="0.2">
      <c r="A303" s="154" t="s">
        <v>824</v>
      </c>
      <c r="B303" s="155">
        <f>Contratista</f>
        <v>0</v>
      </c>
      <c r="C303" s="160"/>
      <c r="D303" s="160"/>
      <c r="E303" s="160"/>
      <c r="F303" s="155"/>
      <c r="G303" s="161"/>
    </row>
    <row r="304" spans="1:7" ht="20.100000000000001" customHeight="1" x14ac:dyDescent="0.2">
      <c r="A304" s="154" t="s">
        <v>31</v>
      </c>
      <c r="B304" s="155" t="str">
        <f>Obra</f>
        <v>ESTADIO DEPORTIVO U.P.C.N.</v>
      </c>
      <c r="C304" s="160"/>
      <c r="D304" s="160"/>
      <c r="E304" s="160"/>
      <c r="F304" s="155" t="s">
        <v>45</v>
      </c>
      <c r="G304" s="161" t="str">
        <f>Fecha_Base</f>
        <v>02/11/2017</v>
      </c>
    </row>
    <row r="305" spans="1:7" ht="20.100000000000001" customHeight="1" x14ac:dyDescent="0.2">
      <c r="A305" s="162" t="s">
        <v>822</v>
      </c>
      <c r="B305" s="163" t="str">
        <f>Ubicación</f>
        <v>DEPARTAMENTO RAWSON</v>
      </c>
      <c r="C305" s="163"/>
      <c r="D305" s="164"/>
      <c r="E305" s="165"/>
      <c r="F305" s="166"/>
      <c r="G305" s="167"/>
    </row>
    <row r="306" spans="1:7" ht="20.100000000000001" customHeight="1" x14ac:dyDescent="0.2">
      <c r="A306" s="162" t="s">
        <v>46</v>
      </c>
      <c r="B306" s="168">
        <v>4</v>
      </c>
      <c r="C306" s="169" t="str">
        <f>IF(B306="","",VLOOKUP(B306,Computo_Presupuesto,2,FALSE))</f>
        <v>HORMIGONES SIMPLES</v>
      </c>
      <c r="D306" s="170"/>
      <c r="E306" s="165"/>
      <c r="F306" s="166"/>
      <c r="G306" s="167"/>
    </row>
    <row r="307" spans="1:7" ht="20.100000000000001" customHeight="1" x14ac:dyDescent="0.2">
      <c r="A307" s="162" t="s">
        <v>32</v>
      </c>
      <c r="B307" s="248" t="s">
        <v>1203</v>
      </c>
      <c r="C307" s="169" t="str">
        <f>IF(B307=0,"",VLOOKUP(B307,Computo_Presupuesto,2,FALSE))</f>
        <v>Hormigón de limpieza</v>
      </c>
      <c r="D307" s="164"/>
      <c r="E307" s="165"/>
      <c r="F307" s="163" t="s">
        <v>33</v>
      </c>
      <c r="G307" s="171" t="str">
        <f>IF(B307=0,"",VLOOKUP(B307,Computo_Presupuesto,4,FALSE))</f>
        <v>m2</v>
      </c>
    </row>
    <row r="308" spans="1:7" ht="20.100000000000001" customHeight="1" x14ac:dyDescent="0.2">
      <c r="A308" s="162"/>
      <c r="B308" s="163"/>
      <c r="C308" s="169"/>
      <c r="D308" s="164"/>
      <c r="E308" s="165"/>
      <c r="F308" s="169"/>
      <c r="G308" s="172"/>
    </row>
    <row r="309" spans="1:7" ht="20.100000000000001" customHeight="1" x14ac:dyDescent="0.2">
      <c r="A309" s="338" t="s">
        <v>685</v>
      </c>
      <c r="B309" s="339"/>
      <c r="C309" s="340" t="s">
        <v>0</v>
      </c>
      <c r="D309" s="340" t="s">
        <v>34</v>
      </c>
      <c r="E309" s="341" t="s">
        <v>35</v>
      </c>
      <c r="F309" s="342" t="s">
        <v>36</v>
      </c>
      <c r="G309" s="343" t="s">
        <v>37</v>
      </c>
    </row>
    <row r="310" spans="1:7" ht="20.100000000000001" customHeight="1" x14ac:dyDescent="0.2">
      <c r="A310" s="173" t="s">
        <v>686</v>
      </c>
      <c r="B310" s="174" t="s">
        <v>687</v>
      </c>
      <c r="C310" s="340"/>
      <c r="D310" s="340"/>
      <c r="E310" s="341"/>
      <c r="F310" s="342"/>
      <c r="G310" s="343"/>
    </row>
    <row r="311" spans="1:7" ht="20.100000000000001" customHeight="1" x14ac:dyDescent="0.2">
      <c r="A311" s="259"/>
      <c r="B311" s="175"/>
      <c r="C311" s="176" t="s">
        <v>825</v>
      </c>
      <c r="D311" s="177"/>
      <c r="E311" s="178"/>
      <c r="F311" s="179"/>
      <c r="G311" s="180"/>
    </row>
    <row r="312" spans="1:7" ht="20.100000000000001" customHeight="1" x14ac:dyDescent="0.2">
      <c r="A312" s="260"/>
      <c r="B312" s="181">
        <f t="shared" ref="B312:B323" si="42">IF(A312=0,0,VLOOKUP(A312,Tabla_Indices,2,FALSE))</f>
        <v>0</v>
      </c>
      <c r="C312" s="261"/>
      <c r="D312" s="262"/>
      <c r="E312" s="263"/>
      <c r="F312" s="264"/>
      <c r="G312" s="182">
        <f>ROUND(E312*F312,2)</f>
        <v>0</v>
      </c>
    </row>
    <row r="313" spans="1:7" ht="20.100000000000001" customHeight="1" x14ac:dyDescent="0.2">
      <c r="A313" s="265"/>
      <c r="B313" s="181">
        <f t="shared" si="42"/>
        <v>0</v>
      </c>
      <c r="C313" s="261"/>
      <c r="D313" s="262"/>
      <c r="E313" s="263"/>
      <c r="F313" s="264"/>
      <c r="G313" s="182">
        <f t="shared" ref="G313:G323" si="43">ROUND(E313*F313,2)</f>
        <v>0</v>
      </c>
    </row>
    <row r="314" spans="1:7" ht="20.100000000000001" customHeight="1" x14ac:dyDescent="0.2">
      <c r="A314" s="260"/>
      <c r="B314" s="181">
        <f t="shared" si="42"/>
        <v>0</v>
      </c>
      <c r="C314" s="261"/>
      <c r="D314" s="262"/>
      <c r="E314" s="263"/>
      <c r="F314" s="264"/>
      <c r="G314" s="182">
        <f t="shared" si="43"/>
        <v>0</v>
      </c>
    </row>
    <row r="315" spans="1:7" ht="20.100000000000001" customHeight="1" x14ac:dyDescent="0.2">
      <c r="A315" s="260"/>
      <c r="B315" s="181">
        <f t="shared" si="42"/>
        <v>0</v>
      </c>
      <c r="C315" s="261"/>
      <c r="D315" s="262"/>
      <c r="E315" s="263"/>
      <c r="F315" s="264"/>
      <c r="G315" s="182">
        <f t="shared" si="43"/>
        <v>0</v>
      </c>
    </row>
    <row r="316" spans="1:7" ht="20.100000000000001" customHeight="1" x14ac:dyDescent="0.2">
      <c r="A316" s="260"/>
      <c r="B316" s="181">
        <f t="shared" si="42"/>
        <v>0</v>
      </c>
      <c r="C316" s="261"/>
      <c r="D316" s="262"/>
      <c r="E316" s="266"/>
      <c r="F316" s="264"/>
      <c r="G316" s="182">
        <f t="shared" si="43"/>
        <v>0</v>
      </c>
    </row>
    <row r="317" spans="1:7" ht="20.100000000000001" customHeight="1" x14ac:dyDescent="0.2">
      <c r="A317" s="260"/>
      <c r="B317" s="181">
        <f t="shared" si="42"/>
        <v>0</v>
      </c>
      <c r="C317" s="261"/>
      <c r="D317" s="262"/>
      <c r="E317" s="266"/>
      <c r="F317" s="264"/>
      <c r="G317" s="182">
        <f t="shared" si="43"/>
        <v>0</v>
      </c>
    </row>
    <row r="318" spans="1:7" ht="20.100000000000001" customHeight="1" x14ac:dyDescent="0.2">
      <c r="A318" s="260"/>
      <c r="B318" s="181">
        <f t="shared" si="42"/>
        <v>0</v>
      </c>
      <c r="C318" s="261"/>
      <c r="D318" s="262"/>
      <c r="E318" s="263"/>
      <c r="F318" s="264"/>
      <c r="G318" s="182">
        <f t="shared" si="43"/>
        <v>0</v>
      </c>
    </row>
    <row r="319" spans="1:7" ht="20.100000000000001" customHeight="1" x14ac:dyDescent="0.2">
      <c r="A319" s="260"/>
      <c r="B319" s="181">
        <f t="shared" si="42"/>
        <v>0</v>
      </c>
      <c r="C319" s="261"/>
      <c r="D319" s="262"/>
      <c r="E319" s="263"/>
      <c r="F319" s="264"/>
      <c r="G319" s="182">
        <f t="shared" si="43"/>
        <v>0</v>
      </c>
    </row>
    <row r="320" spans="1:7" ht="20.100000000000001" customHeight="1" x14ac:dyDescent="0.2">
      <c r="A320" s="260"/>
      <c r="B320" s="181">
        <f t="shared" si="42"/>
        <v>0</v>
      </c>
      <c r="C320" s="261"/>
      <c r="D320" s="262"/>
      <c r="E320" s="263"/>
      <c r="F320" s="264"/>
      <c r="G320" s="182">
        <f t="shared" si="43"/>
        <v>0</v>
      </c>
    </row>
    <row r="321" spans="1:7" ht="20.100000000000001" customHeight="1" x14ac:dyDescent="0.2">
      <c r="A321" s="260"/>
      <c r="B321" s="181">
        <f t="shared" si="42"/>
        <v>0</v>
      </c>
      <c r="C321" s="261"/>
      <c r="D321" s="262"/>
      <c r="E321" s="263"/>
      <c r="F321" s="264"/>
      <c r="G321" s="182">
        <f t="shared" si="43"/>
        <v>0</v>
      </c>
    </row>
    <row r="322" spans="1:7" ht="20.100000000000001" customHeight="1" x14ac:dyDescent="0.2">
      <c r="A322" s="260"/>
      <c r="B322" s="181">
        <f t="shared" si="42"/>
        <v>0</v>
      </c>
      <c r="C322" s="261"/>
      <c r="D322" s="262"/>
      <c r="E322" s="263"/>
      <c r="F322" s="264"/>
      <c r="G322" s="182">
        <f t="shared" si="43"/>
        <v>0</v>
      </c>
    </row>
    <row r="323" spans="1:7" ht="20.100000000000001" customHeight="1" x14ac:dyDescent="0.2">
      <c r="A323" s="260"/>
      <c r="B323" s="181">
        <f t="shared" si="42"/>
        <v>0</v>
      </c>
      <c r="C323" s="261"/>
      <c r="D323" s="262"/>
      <c r="E323" s="263"/>
      <c r="F323" s="264"/>
      <c r="G323" s="182">
        <f t="shared" si="43"/>
        <v>0</v>
      </c>
    </row>
    <row r="324" spans="1:7" ht="20.100000000000001" customHeight="1" x14ac:dyDescent="0.2">
      <c r="A324" s="183"/>
      <c r="B324" s="169"/>
      <c r="C324" s="169"/>
      <c r="D324" s="164"/>
      <c r="E324" s="165"/>
      <c r="F324" s="184" t="s">
        <v>38</v>
      </c>
      <c r="G324" s="185">
        <f>SUBTOTAL(9,G312:G323)</f>
        <v>0</v>
      </c>
    </row>
    <row r="325" spans="1:7" ht="20.100000000000001" customHeight="1" x14ac:dyDescent="0.2">
      <c r="A325" s="183"/>
      <c r="B325" s="169"/>
      <c r="C325" s="186" t="s">
        <v>826</v>
      </c>
      <c r="D325" s="164"/>
      <c r="E325" s="165"/>
      <c r="F325" s="166"/>
      <c r="G325" s="187"/>
    </row>
    <row r="326" spans="1:7" ht="20.100000000000001" customHeight="1" x14ac:dyDescent="0.2">
      <c r="A326" s="260"/>
      <c r="B326" s="181">
        <f t="shared" ref="B326:B335" si="44">IF(A326=0,0,VLOOKUP(A326,Tabla_Indices,2,FALSE))</f>
        <v>0</v>
      </c>
      <c r="C326" s="267"/>
      <c r="D326" s="262"/>
      <c r="E326" s="263"/>
      <c r="F326" s="264"/>
      <c r="G326" s="182">
        <f>ROUND(E326*F326,2)</f>
        <v>0</v>
      </c>
    </row>
    <row r="327" spans="1:7" ht="20.100000000000001" customHeight="1" x14ac:dyDescent="0.2">
      <c r="A327" s="260"/>
      <c r="B327" s="181">
        <f t="shared" si="44"/>
        <v>0</v>
      </c>
      <c r="C327" s="261"/>
      <c r="D327" s="262"/>
      <c r="E327" s="263"/>
      <c r="F327" s="264"/>
      <c r="G327" s="182">
        <f>ROUND(E327*F327,2)</f>
        <v>0</v>
      </c>
    </row>
    <row r="328" spans="1:7" ht="20.100000000000001" customHeight="1" x14ac:dyDescent="0.2">
      <c r="A328" s="260"/>
      <c r="B328" s="181">
        <f t="shared" si="44"/>
        <v>0</v>
      </c>
      <c r="C328" s="261"/>
      <c r="D328" s="262"/>
      <c r="E328" s="263"/>
      <c r="F328" s="264"/>
      <c r="G328" s="182">
        <f t="shared" ref="G328:G335" si="45">ROUND(E328*F328,2)</f>
        <v>0</v>
      </c>
    </row>
    <row r="329" spans="1:7" ht="20.100000000000001" customHeight="1" x14ac:dyDescent="0.2">
      <c r="A329" s="260"/>
      <c r="B329" s="181">
        <f t="shared" si="44"/>
        <v>0</v>
      </c>
      <c r="C329" s="261"/>
      <c r="D329" s="262"/>
      <c r="E329" s="263"/>
      <c r="F329" s="264"/>
      <c r="G329" s="182">
        <f t="shared" si="45"/>
        <v>0</v>
      </c>
    </row>
    <row r="330" spans="1:7" ht="20.100000000000001" customHeight="1" x14ac:dyDescent="0.2">
      <c r="A330" s="260"/>
      <c r="B330" s="181">
        <f t="shared" si="44"/>
        <v>0</v>
      </c>
      <c r="C330" s="261"/>
      <c r="D330" s="262"/>
      <c r="E330" s="263"/>
      <c r="F330" s="264"/>
      <c r="G330" s="182">
        <f t="shared" si="45"/>
        <v>0</v>
      </c>
    </row>
    <row r="331" spans="1:7" ht="20.100000000000001" customHeight="1" x14ac:dyDescent="0.2">
      <c r="A331" s="260"/>
      <c r="B331" s="181">
        <f t="shared" si="44"/>
        <v>0</v>
      </c>
      <c r="C331" s="261"/>
      <c r="D331" s="262"/>
      <c r="E331" s="263"/>
      <c r="F331" s="264"/>
      <c r="G331" s="182">
        <f t="shared" si="45"/>
        <v>0</v>
      </c>
    </row>
    <row r="332" spans="1:7" ht="20.100000000000001" customHeight="1" x14ac:dyDescent="0.2">
      <c r="A332" s="260"/>
      <c r="B332" s="181">
        <f t="shared" si="44"/>
        <v>0</v>
      </c>
      <c r="C332" s="261"/>
      <c r="D332" s="262"/>
      <c r="E332" s="263"/>
      <c r="F332" s="264"/>
      <c r="G332" s="182">
        <f t="shared" si="45"/>
        <v>0</v>
      </c>
    </row>
    <row r="333" spans="1:7" ht="20.100000000000001" customHeight="1" x14ac:dyDescent="0.2">
      <c r="A333" s="260"/>
      <c r="B333" s="181">
        <f t="shared" si="44"/>
        <v>0</v>
      </c>
      <c r="C333" s="261"/>
      <c r="D333" s="262"/>
      <c r="E333" s="263"/>
      <c r="F333" s="264"/>
      <c r="G333" s="182">
        <f t="shared" si="45"/>
        <v>0</v>
      </c>
    </row>
    <row r="334" spans="1:7" ht="20.100000000000001" customHeight="1" x14ac:dyDescent="0.2">
      <c r="A334" s="260"/>
      <c r="B334" s="181">
        <f t="shared" si="44"/>
        <v>0</v>
      </c>
      <c r="C334" s="261"/>
      <c r="D334" s="262"/>
      <c r="E334" s="263"/>
      <c r="F334" s="264"/>
      <c r="G334" s="182">
        <f t="shared" si="45"/>
        <v>0</v>
      </c>
    </row>
    <row r="335" spans="1:7" ht="20.100000000000001" customHeight="1" x14ac:dyDescent="0.2">
      <c r="A335" s="260"/>
      <c r="B335" s="181">
        <f t="shared" si="44"/>
        <v>0</v>
      </c>
      <c r="C335" s="261"/>
      <c r="D335" s="262"/>
      <c r="E335" s="263"/>
      <c r="F335" s="264"/>
      <c r="G335" s="182">
        <f t="shared" si="45"/>
        <v>0</v>
      </c>
    </row>
    <row r="336" spans="1:7" ht="20.100000000000001" customHeight="1" x14ac:dyDescent="0.2">
      <c r="A336" s="183"/>
      <c r="B336" s="169"/>
      <c r="C336" s="169"/>
      <c r="D336" s="164"/>
      <c r="E336" s="165"/>
      <c r="F336" s="184" t="s">
        <v>39</v>
      </c>
      <c r="G336" s="185">
        <f>SUBTOTAL(9,G326:G335)</f>
        <v>0</v>
      </c>
    </row>
    <row r="337" spans="1:7" ht="20.100000000000001" customHeight="1" x14ac:dyDescent="0.2">
      <c r="A337" s="183"/>
      <c r="B337" s="169"/>
      <c r="C337" s="186" t="s">
        <v>827</v>
      </c>
      <c r="D337" s="164"/>
      <c r="E337" s="165"/>
      <c r="F337" s="169"/>
      <c r="G337" s="187"/>
    </row>
    <row r="338" spans="1:7" ht="20.100000000000001" customHeight="1" x14ac:dyDescent="0.2">
      <c r="A338" s="260"/>
      <c r="B338" s="181">
        <f t="shared" ref="B338:B346" si="46">IF(A338=0,0,VLOOKUP(A338,Tabla_Indices,2,FALSE))</f>
        <v>0</v>
      </c>
      <c r="C338" s="261"/>
      <c r="D338" s="262"/>
      <c r="E338" s="263"/>
      <c r="F338" s="268"/>
      <c r="G338" s="188">
        <f>ROUND(E338*F338,2)</f>
        <v>0</v>
      </c>
    </row>
    <row r="339" spans="1:7" ht="20.100000000000001" customHeight="1" x14ac:dyDescent="0.2">
      <c r="A339" s="260"/>
      <c r="B339" s="181">
        <f t="shared" si="46"/>
        <v>0</v>
      </c>
      <c r="C339" s="267"/>
      <c r="D339" s="262"/>
      <c r="E339" s="263"/>
      <c r="F339" s="264"/>
      <c r="G339" s="188">
        <f>ROUND(E339*F339,2)</f>
        <v>0</v>
      </c>
    </row>
    <row r="340" spans="1:7" ht="20.100000000000001" customHeight="1" x14ac:dyDescent="0.2">
      <c r="A340" s="260"/>
      <c r="B340" s="181">
        <f t="shared" si="46"/>
        <v>0</v>
      </c>
      <c r="C340" s="269"/>
      <c r="D340" s="262"/>
      <c r="E340" s="263"/>
      <c r="F340" s="264"/>
      <c r="G340" s="188">
        <f>ROUND(E340*F340,2)</f>
        <v>0</v>
      </c>
    </row>
    <row r="341" spans="1:7" ht="20.100000000000001" customHeight="1" x14ac:dyDescent="0.2">
      <c r="A341" s="260"/>
      <c r="B341" s="181">
        <f t="shared" si="46"/>
        <v>0</v>
      </c>
      <c r="C341" s="269"/>
      <c r="D341" s="262"/>
      <c r="E341" s="263"/>
      <c r="F341" s="264"/>
      <c r="G341" s="188">
        <f>ROUND(E341*F341,2)</f>
        <v>0</v>
      </c>
    </row>
    <row r="342" spans="1:7" ht="20.100000000000001" customHeight="1" x14ac:dyDescent="0.2">
      <c r="A342" s="260"/>
      <c r="B342" s="181">
        <f t="shared" si="46"/>
        <v>0</v>
      </c>
      <c r="C342" s="269"/>
      <c r="D342" s="262"/>
      <c r="E342" s="263"/>
      <c r="F342" s="264"/>
      <c r="G342" s="188">
        <f t="shared" ref="G342:G346" si="47">ROUND(E342*F342,2)</f>
        <v>0</v>
      </c>
    </row>
    <row r="343" spans="1:7" ht="20.100000000000001" customHeight="1" x14ac:dyDescent="0.2">
      <c r="A343" s="260"/>
      <c r="B343" s="181">
        <f t="shared" si="46"/>
        <v>0</v>
      </c>
      <c r="C343" s="269"/>
      <c r="D343" s="262"/>
      <c r="E343" s="263"/>
      <c r="F343" s="264"/>
      <c r="G343" s="188">
        <f t="shared" si="47"/>
        <v>0</v>
      </c>
    </row>
    <row r="344" spans="1:7" ht="20.100000000000001" customHeight="1" x14ac:dyDescent="0.2">
      <c r="A344" s="260"/>
      <c r="B344" s="181">
        <f t="shared" si="46"/>
        <v>0</v>
      </c>
      <c r="C344" s="261"/>
      <c r="D344" s="262"/>
      <c r="E344" s="263"/>
      <c r="F344" s="264"/>
      <c r="G344" s="188">
        <f t="shared" si="47"/>
        <v>0</v>
      </c>
    </row>
    <row r="345" spans="1:7" ht="20.100000000000001" customHeight="1" x14ac:dyDescent="0.2">
      <c r="A345" s="260"/>
      <c r="B345" s="181">
        <f t="shared" si="46"/>
        <v>0</v>
      </c>
      <c r="C345" s="261"/>
      <c r="D345" s="262"/>
      <c r="E345" s="263"/>
      <c r="F345" s="264"/>
      <c r="G345" s="188">
        <f t="shared" si="47"/>
        <v>0</v>
      </c>
    </row>
    <row r="346" spans="1:7" ht="20.100000000000001" customHeight="1" x14ac:dyDescent="0.2">
      <c r="A346" s="260"/>
      <c r="B346" s="181">
        <f t="shared" si="46"/>
        <v>0</v>
      </c>
      <c r="C346" s="261"/>
      <c r="D346" s="262"/>
      <c r="E346" s="263"/>
      <c r="F346" s="264"/>
      <c r="G346" s="188">
        <f t="shared" si="47"/>
        <v>0</v>
      </c>
    </row>
    <row r="347" spans="1:7" ht="20.100000000000001" customHeight="1" x14ac:dyDescent="0.2">
      <c r="A347" s="189"/>
      <c r="B347" s="164"/>
      <c r="C347" s="169"/>
      <c r="D347" s="164"/>
      <c r="E347" s="165"/>
      <c r="F347" s="184" t="s">
        <v>40</v>
      </c>
      <c r="G347" s="185">
        <f>SUBTOTAL(9,G338:G346)</f>
        <v>0</v>
      </c>
    </row>
    <row r="348" spans="1:7" ht="20.100000000000001" customHeight="1" thickBot="1" x14ac:dyDescent="0.25">
      <c r="A348" s="190"/>
      <c r="B348" s="191"/>
      <c r="C348" s="192"/>
      <c r="D348" s="191"/>
      <c r="E348" s="193"/>
      <c r="F348" s="194"/>
      <c r="G348" s="195"/>
    </row>
    <row r="349" spans="1:7" ht="20.100000000000001" customHeight="1" thickBot="1" x14ac:dyDescent="0.25">
      <c r="A349" s="244" t="str">
        <f>B307</f>
        <v>4-1</v>
      </c>
      <c r="B349" s="242" t="str">
        <f>C307</f>
        <v>Hormigón de limpieza</v>
      </c>
      <c r="C349" s="196"/>
      <c r="D349" s="196" t="s">
        <v>41</v>
      </c>
      <c r="E349" s="197"/>
      <c r="F349" s="198" t="s">
        <v>42</v>
      </c>
      <c r="G349" s="199">
        <f>SUBTOTAL(9,G312:G348)</f>
        <v>0</v>
      </c>
    </row>
    <row r="350" spans="1:7" ht="20.100000000000001" customHeight="1" thickTop="1" thickBot="1" x14ac:dyDescent="0.25"/>
    <row r="351" spans="1:7" ht="20.100000000000001" customHeight="1" thickTop="1" x14ac:dyDescent="0.2">
      <c r="A351" s="335" t="s">
        <v>44</v>
      </c>
      <c r="B351" s="336"/>
      <c r="C351" s="336"/>
      <c r="D351" s="336"/>
      <c r="E351" s="336"/>
      <c r="F351" s="336"/>
      <c r="G351" s="337"/>
    </row>
    <row r="352" spans="1:7" ht="20.100000000000001" customHeight="1" x14ac:dyDescent="0.2">
      <c r="A352" s="154" t="s">
        <v>823</v>
      </c>
      <c r="B352" s="155" t="str">
        <f>Comitente</f>
        <v>DIRECCIÓN ARQUITECTURA</v>
      </c>
      <c r="C352" s="156"/>
      <c r="D352" s="157"/>
      <c r="E352" s="157"/>
      <c r="F352" s="158"/>
      <c r="G352" s="159"/>
    </row>
    <row r="353" spans="1:7" ht="20.100000000000001" customHeight="1" x14ac:dyDescent="0.2">
      <c r="A353" s="154" t="s">
        <v>824</v>
      </c>
      <c r="B353" s="155">
        <f>Contratista</f>
        <v>0</v>
      </c>
      <c r="C353" s="160"/>
      <c r="D353" s="160"/>
      <c r="E353" s="160"/>
      <c r="F353" s="155"/>
      <c r="G353" s="161"/>
    </row>
    <row r="354" spans="1:7" ht="20.100000000000001" customHeight="1" x14ac:dyDescent="0.2">
      <c r="A354" s="154" t="s">
        <v>31</v>
      </c>
      <c r="B354" s="155" t="str">
        <f>Obra</f>
        <v>ESTADIO DEPORTIVO U.P.C.N.</v>
      </c>
      <c r="C354" s="160"/>
      <c r="D354" s="160"/>
      <c r="E354" s="160"/>
      <c r="F354" s="155" t="s">
        <v>45</v>
      </c>
      <c r="G354" s="161" t="str">
        <f>Fecha_Base</f>
        <v>02/11/2017</v>
      </c>
    </row>
    <row r="355" spans="1:7" ht="20.100000000000001" customHeight="1" x14ac:dyDescent="0.2">
      <c r="A355" s="162" t="s">
        <v>822</v>
      </c>
      <c r="B355" s="163" t="str">
        <f>Ubicación</f>
        <v>DEPARTAMENTO RAWSON</v>
      </c>
      <c r="C355" s="163"/>
      <c r="D355" s="164"/>
      <c r="E355" s="165"/>
      <c r="F355" s="166"/>
      <c r="G355" s="167"/>
    </row>
    <row r="356" spans="1:7" ht="20.100000000000001" customHeight="1" x14ac:dyDescent="0.2">
      <c r="A356" s="162" t="s">
        <v>46</v>
      </c>
      <c r="B356" s="270">
        <v>4</v>
      </c>
      <c r="C356" s="169" t="str">
        <f>IF(B356="","",VLOOKUP(B356,Computo_Presupuesto,2,FALSE))</f>
        <v>HORMIGONES SIMPLES</v>
      </c>
      <c r="D356" s="170"/>
      <c r="E356" s="165"/>
      <c r="F356" s="166"/>
      <c r="G356" s="167"/>
    </row>
    <row r="357" spans="1:7" ht="20.100000000000001" customHeight="1" x14ac:dyDescent="0.2">
      <c r="A357" s="162" t="s">
        <v>32</v>
      </c>
      <c r="B357" s="248" t="s">
        <v>1204</v>
      </c>
      <c r="C357" s="169" t="str">
        <f>IF(B357=0,"",VLOOKUP(B357,Computo_Presupuesto,2,FALSE))</f>
        <v>Hormigón para cimientos</v>
      </c>
      <c r="D357" s="164"/>
      <c r="E357" s="165"/>
      <c r="F357" s="163" t="s">
        <v>33</v>
      </c>
      <c r="G357" s="171" t="str">
        <f>IF(B357=0,"",VLOOKUP(B357,Computo_Presupuesto,4,FALSE))</f>
        <v>m3</v>
      </c>
    </row>
    <row r="358" spans="1:7" ht="20.100000000000001" customHeight="1" x14ac:dyDescent="0.2">
      <c r="A358" s="162"/>
      <c r="B358" s="163"/>
      <c r="C358" s="169"/>
      <c r="D358" s="164"/>
      <c r="E358" s="165"/>
      <c r="F358" s="169"/>
      <c r="G358" s="172"/>
    </row>
    <row r="359" spans="1:7" ht="20.100000000000001" customHeight="1" x14ac:dyDescent="0.2">
      <c r="A359" s="338" t="s">
        <v>685</v>
      </c>
      <c r="B359" s="339"/>
      <c r="C359" s="340" t="s">
        <v>0</v>
      </c>
      <c r="D359" s="340" t="s">
        <v>34</v>
      </c>
      <c r="E359" s="341" t="s">
        <v>35</v>
      </c>
      <c r="F359" s="342" t="s">
        <v>36</v>
      </c>
      <c r="G359" s="343" t="s">
        <v>37</v>
      </c>
    </row>
    <row r="360" spans="1:7" s="15" customFormat="1" ht="20.100000000000001" customHeight="1" x14ac:dyDescent="0.2">
      <c r="A360" s="173" t="s">
        <v>686</v>
      </c>
      <c r="B360" s="174" t="s">
        <v>687</v>
      </c>
      <c r="C360" s="340"/>
      <c r="D360" s="340"/>
      <c r="E360" s="341"/>
      <c r="F360" s="342"/>
      <c r="G360" s="343"/>
    </row>
    <row r="361" spans="1:7" ht="20.100000000000001" customHeight="1" x14ac:dyDescent="0.2">
      <c r="A361" s="259"/>
      <c r="B361" s="175"/>
      <c r="C361" s="176" t="s">
        <v>825</v>
      </c>
      <c r="D361" s="177"/>
      <c r="E361" s="178"/>
      <c r="F361" s="179"/>
      <c r="G361" s="180"/>
    </row>
    <row r="362" spans="1:7" ht="20.100000000000001" customHeight="1" x14ac:dyDescent="0.2">
      <c r="A362" s="260"/>
      <c r="B362" s="181">
        <f t="shared" ref="B362:B373" si="48">IF(A362=0,0,VLOOKUP(A362,Tabla_Indices,2,FALSE))</f>
        <v>0</v>
      </c>
      <c r="C362" s="261"/>
      <c r="D362" s="262"/>
      <c r="E362" s="263"/>
      <c r="F362" s="264"/>
      <c r="G362" s="182">
        <f>ROUND(E362*F362,2)</f>
        <v>0</v>
      </c>
    </row>
    <row r="363" spans="1:7" ht="20.100000000000001" customHeight="1" x14ac:dyDescent="0.2">
      <c r="A363" s="265"/>
      <c r="B363" s="181">
        <f t="shared" si="48"/>
        <v>0</v>
      </c>
      <c r="C363" s="261"/>
      <c r="D363" s="262"/>
      <c r="E363" s="263"/>
      <c r="F363" s="264"/>
      <c r="G363" s="182">
        <f t="shared" ref="G363:G373" si="49">ROUND(E363*F363,2)</f>
        <v>0</v>
      </c>
    </row>
    <row r="364" spans="1:7" ht="20.100000000000001" customHeight="1" x14ac:dyDescent="0.2">
      <c r="A364" s="260"/>
      <c r="B364" s="181">
        <f t="shared" si="48"/>
        <v>0</v>
      </c>
      <c r="C364" s="261"/>
      <c r="D364" s="262"/>
      <c r="E364" s="263"/>
      <c r="F364" s="264"/>
      <c r="G364" s="182">
        <f t="shared" si="49"/>
        <v>0</v>
      </c>
    </row>
    <row r="365" spans="1:7" ht="20.100000000000001" customHeight="1" x14ac:dyDescent="0.2">
      <c r="A365" s="260"/>
      <c r="B365" s="181">
        <f t="shared" si="48"/>
        <v>0</v>
      </c>
      <c r="C365" s="261"/>
      <c r="D365" s="262"/>
      <c r="E365" s="263"/>
      <c r="F365" s="264"/>
      <c r="G365" s="182">
        <f t="shared" si="49"/>
        <v>0</v>
      </c>
    </row>
    <row r="366" spans="1:7" ht="20.100000000000001" customHeight="1" x14ac:dyDescent="0.2">
      <c r="A366" s="260"/>
      <c r="B366" s="181">
        <f t="shared" si="48"/>
        <v>0</v>
      </c>
      <c r="C366" s="261"/>
      <c r="D366" s="262"/>
      <c r="E366" s="266"/>
      <c r="F366" s="264"/>
      <c r="G366" s="182">
        <f t="shared" si="49"/>
        <v>0</v>
      </c>
    </row>
    <row r="367" spans="1:7" ht="20.100000000000001" customHeight="1" x14ac:dyDescent="0.2">
      <c r="A367" s="260"/>
      <c r="B367" s="181">
        <f t="shared" si="48"/>
        <v>0</v>
      </c>
      <c r="C367" s="261"/>
      <c r="D367" s="262"/>
      <c r="E367" s="266"/>
      <c r="F367" s="264"/>
      <c r="G367" s="182">
        <f t="shared" si="49"/>
        <v>0</v>
      </c>
    </row>
    <row r="368" spans="1:7" ht="20.100000000000001" customHeight="1" x14ac:dyDescent="0.2">
      <c r="A368" s="260"/>
      <c r="B368" s="181">
        <f t="shared" si="48"/>
        <v>0</v>
      </c>
      <c r="C368" s="261"/>
      <c r="D368" s="262"/>
      <c r="E368" s="263"/>
      <c r="F368" s="264"/>
      <c r="G368" s="182">
        <f t="shared" si="49"/>
        <v>0</v>
      </c>
    </row>
    <row r="369" spans="1:7" ht="20.100000000000001" customHeight="1" x14ac:dyDescent="0.2">
      <c r="A369" s="260"/>
      <c r="B369" s="181">
        <f t="shared" si="48"/>
        <v>0</v>
      </c>
      <c r="C369" s="261"/>
      <c r="D369" s="262"/>
      <c r="E369" s="263"/>
      <c r="F369" s="264"/>
      <c r="G369" s="182">
        <f t="shared" si="49"/>
        <v>0</v>
      </c>
    </row>
    <row r="370" spans="1:7" ht="20.100000000000001" customHeight="1" x14ac:dyDescent="0.2">
      <c r="A370" s="260"/>
      <c r="B370" s="181">
        <f t="shared" si="48"/>
        <v>0</v>
      </c>
      <c r="C370" s="261"/>
      <c r="D370" s="262"/>
      <c r="E370" s="263"/>
      <c r="F370" s="264"/>
      <c r="G370" s="182">
        <f t="shared" si="49"/>
        <v>0</v>
      </c>
    </row>
    <row r="371" spans="1:7" ht="20.100000000000001" customHeight="1" x14ac:dyDescent="0.2">
      <c r="A371" s="260"/>
      <c r="B371" s="181">
        <f t="shared" si="48"/>
        <v>0</v>
      </c>
      <c r="C371" s="261"/>
      <c r="D371" s="262"/>
      <c r="E371" s="263"/>
      <c r="F371" s="264"/>
      <c r="G371" s="182">
        <f t="shared" si="49"/>
        <v>0</v>
      </c>
    </row>
    <row r="372" spans="1:7" ht="20.100000000000001" customHeight="1" x14ac:dyDescent="0.2">
      <c r="A372" s="260"/>
      <c r="B372" s="181">
        <f t="shared" si="48"/>
        <v>0</v>
      </c>
      <c r="C372" s="261"/>
      <c r="D372" s="262"/>
      <c r="E372" s="263"/>
      <c r="F372" s="264"/>
      <c r="G372" s="182">
        <f t="shared" si="49"/>
        <v>0</v>
      </c>
    </row>
    <row r="373" spans="1:7" ht="20.100000000000001" customHeight="1" x14ac:dyDescent="0.2">
      <c r="A373" s="260"/>
      <c r="B373" s="181">
        <f t="shared" si="48"/>
        <v>0</v>
      </c>
      <c r="C373" s="261"/>
      <c r="D373" s="262"/>
      <c r="E373" s="263"/>
      <c r="F373" s="264"/>
      <c r="G373" s="182">
        <f t="shared" si="49"/>
        <v>0</v>
      </c>
    </row>
    <row r="374" spans="1:7" ht="20.100000000000001" customHeight="1" x14ac:dyDescent="0.2">
      <c r="A374" s="183"/>
      <c r="B374" s="169"/>
      <c r="C374" s="169"/>
      <c r="D374" s="164"/>
      <c r="E374" s="165"/>
      <c r="F374" s="184" t="s">
        <v>38</v>
      </c>
      <c r="G374" s="185">
        <f>SUBTOTAL(9,G362:G373)</f>
        <v>0</v>
      </c>
    </row>
    <row r="375" spans="1:7" ht="20.100000000000001" customHeight="1" x14ac:dyDescent="0.2">
      <c r="A375" s="183"/>
      <c r="B375" s="169"/>
      <c r="C375" s="186" t="s">
        <v>826</v>
      </c>
      <c r="D375" s="164"/>
      <c r="E375" s="165"/>
      <c r="F375" s="166"/>
      <c r="G375" s="187"/>
    </row>
    <row r="376" spans="1:7" ht="20.100000000000001" customHeight="1" x14ac:dyDescent="0.2">
      <c r="A376" s="260"/>
      <c r="B376" s="181">
        <f t="shared" ref="B376:B385" si="50">IF(A376=0,0,VLOOKUP(A376,Tabla_Indices,2,FALSE))</f>
        <v>0</v>
      </c>
      <c r="C376" s="267"/>
      <c r="D376" s="262"/>
      <c r="E376" s="263"/>
      <c r="F376" s="264"/>
      <c r="G376" s="182">
        <f>ROUND(E376*F376,2)</f>
        <v>0</v>
      </c>
    </row>
    <row r="377" spans="1:7" ht="20.100000000000001" customHeight="1" x14ac:dyDescent="0.2">
      <c r="A377" s="260"/>
      <c r="B377" s="181">
        <f t="shared" si="50"/>
        <v>0</v>
      </c>
      <c r="C377" s="261"/>
      <c r="D377" s="262"/>
      <c r="E377" s="263"/>
      <c r="F377" s="264"/>
      <c r="G377" s="182">
        <f>ROUND(E377*F377,2)</f>
        <v>0</v>
      </c>
    </row>
    <row r="378" spans="1:7" ht="20.100000000000001" customHeight="1" x14ac:dyDescent="0.2">
      <c r="A378" s="260"/>
      <c r="B378" s="181">
        <f t="shared" si="50"/>
        <v>0</v>
      </c>
      <c r="C378" s="261"/>
      <c r="D378" s="262"/>
      <c r="E378" s="263"/>
      <c r="F378" s="264"/>
      <c r="G378" s="182">
        <f t="shared" ref="G378:G385" si="51">ROUND(E378*F378,2)</f>
        <v>0</v>
      </c>
    </row>
    <row r="379" spans="1:7" ht="20.100000000000001" customHeight="1" x14ac:dyDescent="0.2">
      <c r="A379" s="260"/>
      <c r="B379" s="181">
        <f t="shared" si="50"/>
        <v>0</v>
      </c>
      <c r="C379" s="261"/>
      <c r="D379" s="262"/>
      <c r="E379" s="263"/>
      <c r="F379" s="264"/>
      <c r="G379" s="182">
        <f t="shared" si="51"/>
        <v>0</v>
      </c>
    </row>
    <row r="380" spans="1:7" ht="20.100000000000001" customHeight="1" x14ac:dyDescent="0.2">
      <c r="A380" s="260"/>
      <c r="B380" s="181">
        <f t="shared" si="50"/>
        <v>0</v>
      </c>
      <c r="C380" s="261"/>
      <c r="D380" s="262"/>
      <c r="E380" s="263"/>
      <c r="F380" s="264"/>
      <c r="G380" s="182">
        <f t="shared" si="51"/>
        <v>0</v>
      </c>
    </row>
    <row r="381" spans="1:7" ht="20.100000000000001" customHeight="1" x14ac:dyDescent="0.2">
      <c r="A381" s="260"/>
      <c r="B381" s="181">
        <f t="shared" si="50"/>
        <v>0</v>
      </c>
      <c r="C381" s="261"/>
      <c r="D381" s="262"/>
      <c r="E381" s="263"/>
      <c r="F381" s="264"/>
      <c r="G381" s="182">
        <f t="shared" si="51"/>
        <v>0</v>
      </c>
    </row>
    <row r="382" spans="1:7" ht="20.100000000000001" customHeight="1" x14ac:dyDescent="0.2">
      <c r="A382" s="260"/>
      <c r="B382" s="181">
        <f t="shared" si="50"/>
        <v>0</v>
      </c>
      <c r="C382" s="261"/>
      <c r="D382" s="262"/>
      <c r="E382" s="263"/>
      <c r="F382" s="264"/>
      <c r="G382" s="182">
        <f t="shared" si="51"/>
        <v>0</v>
      </c>
    </row>
    <row r="383" spans="1:7" ht="20.100000000000001" customHeight="1" x14ac:dyDescent="0.2">
      <c r="A383" s="260"/>
      <c r="B383" s="181">
        <f t="shared" si="50"/>
        <v>0</v>
      </c>
      <c r="C383" s="261"/>
      <c r="D383" s="262"/>
      <c r="E383" s="263"/>
      <c r="F383" s="264"/>
      <c r="G383" s="182">
        <f t="shared" si="51"/>
        <v>0</v>
      </c>
    </row>
    <row r="384" spans="1:7" ht="20.100000000000001" customHeight="1" x14ac:dyDescent="0.2">
      <c r="A384" s="260"/>
      <c r="B384" s="181">
        <f t="shared" si="50"/>
        <v>0</v>
      </c>
      <c r="C384" s="261"/>
      <c r="D384" s="262"/>
      <c r="E384" s="263"/>
      <c r="F384" s="264"/>
      <c r="G384" s="182">
        <f t="shared" si="51"/>
        <v>0</v>
      </c>
    </row>
    <row r="385" spans="1:7" ht="20.100000000000001" customHeight="1" x14ac:dyDescent="0.2">
      <c r="A385" s="260"/>
      <c r="B385" s="181">
        <f t="shared" si="50"/>
        <v>0</v>
      </c>
      <c r="C385" s="261"/>
      <c r="D385" s="262"/>
      <c r="E385" s="263"/>
      <c r="F385" s="264"/>
      <c r="G385" s="182">
        <f t="shared" si="51"/>
        <v>0</v>
      </c>
    </row>
    <row r="386" spans="1:7" ht="20.100000000000001" customHeight="1" x14ac:dyDescent="0.2">
      <c r="A386" s="183"/>
      <c r="B386" s="169"/>
      <c r="C386" s="169"/>
      <c r="D386" s="164"/>
      <c r="E386" s="165"/>
      <c r="F386" s="184" t="s">
        <v>39</v>
      </c>
      <c r="G386" s="185">
        <f>SUBTOTAL(9,G376:G385)</f>
        <v>0</v>
      </c>
    </row>
    <row r="387" spans="1:7" ht="20.100000000000001" customHeight="1" x14ac:dyDescent="0.2">
      <c r="A387" s="183"/>
      <c r="B387" s="169"/>
      <c r="C387" s="186" t="s">
        <v>827</v>
      </c>
      <c r="D387" s="164"/>
      <c r="E387" s="165"/>
      <c r="F387" s="169"/>
      <c r="G387" s="187"/>
    </row>
    <row r="388" spans="1:7" ht="20.100000000000001" customHeight="1" x14ac:dyDescent="0.2">
      <c r="A388" s="260"/>
      <c r="B388" s="181">
        <f t="shared" ref="B388:B396" si="52">IF(A388=0,0,VLOOKUP(A388,Tabla_Indices,2,FALSE))</f>
        <v>0</v>
      </c>
      <c r="C388" s="261"/>
      <c r="D388" s="262"/>
      <c r="E388" s="263"/>
      <c r="F388" s="268"/>
      <c r="G388" s="188">
        <f>ROUND(E388*F388,2)</f>
        <v>0</v>
      </c>
    </row>
    <row r="389" spans="1:7" ht="20.100000000000001" customHeight="1" x14ac:dyDescent="0.2">
      <c r="A389" s="260"/>
      <c r="B389" s="181">
        <f t="shared" si="52"/>
        <v>0</v>
      </c>
      <c r="C389" s="267"/>
      <c r="D389" s="262"/>
      <c r="E389" s="263"/>
      <c r="F389" s="264"/>
      <c r="G389" s="188">
        <f>ROUND(E389*F389,2)</f>
        <v>0</v>
      </c>
    </row>
    <row r="390" spans="1:7" ht="20.100000000000001" customHeight="1" x14ac:dyDescent="0.2">
      <c r="A390" s="260"/>
      <c r="B390" s="181">
        <f t="shared" si="52"/>
        <v>0</v>
      </c>
      <c r="C390" s="269"/>
      <c r="D390" s="262"/>
      <c r="E390" s="263"/>
      <c r="F390" s="264"/>
      <c r="G390" s="188">
        <f>ROUND(E390*F390,2)</f>
        <v>0</v>
      </c>
    </row>
    <row r="391" spans="1:7" ht="20.100000000000001" customHeight="1" x14ac:dyDescent="0.2">
      <c r="A391" s="260"/>
      <c r="B391" s="181">
        <f t="shared" si="52"/>
        <v>0</v>
      </c>
      <c r="C391" s="269"/>
      <c r="D391" s="262"/>
      <c r="E391" s="263"/>
      <c r="F391" s="264"/>
      <c r="G391" s="188">
        <f>ROUND(E391*F391,2)</f>
        <v>0</v>
      </c>
    </row>
    <row r="392" spans="1:7" ht="20.100000000000001" customHeight="1" x14ac:dyDescent="0.2">
      <c r="A392" s="260"/>
      <c r="B392" s="181">
        <f t="shared" si="52"/>
        <v>0</v>
      </c>
      <c r="C392" s="269"/>
      <c r="D392" s="262"/>
      <c r="E392" s="263"/>
      <c r="F392" s="264"/>
      <c r="G392" s="188">
        <f t="shared" ref="G392:G396" si="53">ROUND(E392*F392,2)</f>
        <v>0</v>
      </c>
    </row>
    <row r="393" spans="1:7" ht="20.100000000000001" customHeight="1" x14ac:dyDescent="0.2">
      <c r="A393" s="260"/>
      <c r="B393" s="181">
        <f t="shared" si="52"/>
        <v>0</v>
      </c>
      <c r="C393" s="269"/>
      <c r="D393" s="262"/>
      <c r="E393" s="263"/>
      <c r="F393" s="264"/>
      <c r="G393" s="188">
        <f t="shared" si="53"/>
        <v>0</v>
      </c>
    </row>
    <row r="394" spans="1:7" ht="20.100000000000001" customHeight="1" x14ac:dyDescent="0.2">
      <c r="A394" s="260"/>
      <c r="B394" s="181">
        <f t="shared" si="52"/>
        <v>0</v>
      </c>
      <c r="C394" s="261"/>
      <c r="D394" s="262"/>
      <c r="E394" s="263"/>
      <c r="F394" s="264"/>
      <c r="G394" s="188">
        <f t="shared" si="53"/>
        <v>0</v>
      </c>
    </row>
    <row r="395" spans="1:7" ht="20.100000000000001" customHeight="1" x14ac:dyDescent="0.2">
      <c r="A395" s="260"/>
      <c r="B395" s="181">
        <f t="shared" si="52"/>
        <v>0</v>
      </c>
      <c r="C395" s="261"/>
      <c r="D395" s="262"/>
      <c r="E395" s="263"/>
      <c r="F395" s="264"/>
      <c r="G395" s="188">
        <f t="shared" si="53"/>
        <v>0</v>
      </c>
    </row>
    <row r="396" spans="1:7" ht="20.100000000000001" customHeight="1" x14ac:dyDescent="0.2">
      <c r="A396" s="260"/>
      <c r="B396" s="181">
        <f t="shared" si="52"/>
        <v>0</v>
      </c>
      <c r="C396" s="261"/>
      <c r="D396" s="262"/>
      <c r="E396" s="263"/>
      <c r="F396" s="264"/>
      <c r="G396" s="188">
        <f t="shared" si="53"/>
        <v>0</v>
      </c>
    </row>
    <row r="397" spans="1:7" ht="20.100000000000001" customHeight="1" x14ac:dyDescent="0.2">
      <c r="A397" s="243"/>
      <c r="B397" s="164"/>
      <c r="C397" s="169"/>
      <c r="D397" s="164"/>
      <c r="E397" s="165"/>
      <c r="F397" s="184" t="s">
        <v>40</v>
      </c>
      <c r="G397" s="185">
        <f>SUBTOTAL(9,G388:G396)</f>
        <v>0</v>
      </c>
    </row>
    <row r="398" spans="1:7" ht="20.100000000000001" customHeight="1" thickBot="1" x14ac:dyDescent="0.25">
      <c r="A398" s="190"/>
      <c r="B398" s="191"/>
      <c r="C398" s="192"/>
      <c r="D398" s="191"/>
      <c r="E398" s="193"/>
      <c r="F398" s="194"/>
      <c r="G398" s="195"/>
    </row>
    <row r="399" spans="1:7" ht="20.100000000000001" customHeight="1" thickBot="1" x14ac:dyDescent="0.25">
      <c r="A399" s="244" t="str">
        <f>B357</f>
        <v>4-2</v>
      </c>
      <c r="B399" s="242" t="str">
        <f>C357</f>
        <v>Hormigón para cimientos</v>
      </c>
      <c r="C399" s="196"/>
      <c r="D399" s="196" t="s">
        <v>41</v>
      </c>
      <c r="E399" s="197"/>
      <c r="F399" s="198" t="s">
        <v>42</v>
      </c>
      <c r="G399" s="199">
        <f>SUBTOTAL(9,G362:G398)</f>
        <v>0</v>
      </c>
    </row>
    <row r="400" spans="1:7" ht="20.100000000000001" customHeight="1" thickTop="1" thickBot="1" x14ac:dyDescent="0.25"/>
    <row r="401" spans="1:7" ht="20.100000000000001" customHeight="1" thickTop="1" x14ac:dyDescent="0.2">
      <c r="A401" s="335" t="s">
        <v>44</v>
      </c>
      <c r="B401" s="336"/>
      <c r="C401" s="336"/>
      <c r="D401" s="336"/>
      <c r="E401" s="336"/>
      <c r="F401" s="336"/>
      <c r="G401" s="337"/>
    </row>
    <row r="402" spans="1:7" ht="20.100000000000001" customHeight="1" x14ac:dyDescent="0.2">
      <c r="A402" s="154" t="s">
        <v>823</v>
      </c>
      <c r="B402" s="155" t="str">
        <f>Comitente</f>
        <v>DIRECCIÓN ARQUITECTURA</v>
      </c>
      <c r="C402" s="156"/>
      <c r="D402" s="157"/>
      <c r="E402" s="157"/>
      <c r="F402" s="158"/>
      <c r="G402" s="159"/>
    </row>
    <row r="403" spans="1:7" ht="20.100000000000001" customHeight="1" x14ac:dyDescent="0.2">
      <c r="A403" s="154" t="s">
        <v>824</v>
      </c>
      <c r="B403" s="155">
        <f>Contratista</f>
        <v>0</v>
      </c>
      <c r="C403" s="160"/>
      <c r="D403" s="160"/>
      <c r="E403" s="160"/>
      <c r="F403" s="155"/>
      <c r="G403" s="161"/>
    </row>
    <row r="404" spans="1:7" ht="20.100000000000001" customHeight="1" x14ac:dyDescent="0.2">
      <c r="A404" s="154" t="s">
        <v>31</v>
      </c>
      <c r="B404" s="155" t="str">
        <f>Obra</f>
        <v>ESTADIO DEPORTIVO U.P.C.N.</v>
      </c>
      <c r="C404" s="160"/>
      <c r="D404" s="160"/>
      <c r="E404" s="160"/>
      <c r="F404" s="155" t="s">
        <v>45</v>
      </c>
      <c r="G404" s="161" t="str">
        <f>Fecha_Base</f>
        <v>02/11/2017</v>
      </c>
    </row>
    <row r="405" spans="1:7" ht="20.100000000000001" customHeight="1" x14ac:dyDescent="0.2">
      <c r="A405" s="162" t="s">
        <v>822</v>
      </c>
      <c r="B405" s="163" t="str">
        <f>Ubicación</f>
        <v>DEPARTAMENTO RAWSON</v>
      </c>
      <c r="C405" s="163"/>
      <c r="D405" s="164"/>
      <c r="E405" s="165"/>
      <c r="F405" s="166"/>
      <c r="G405" s="167"/>
    </row>
    <row r="406" spans="1:7" ht="20.100000000000001" customHeight="1" x14ac:dyDescent="0.2">
      <c r="A406" s="162" t="s">
        <v>46</v>
      </c>
      <c r="B406" s="168">
        <v>5</v>
      </c>
      <c r="C406" s="169" t="str">
        <f>IF(B406="","",VLOOKUP(B406,Computo_Presupuesto,2,FALSE))</f>
        <v>HORMIGON ARMADO</v>
      </c>
      <c r="D406" s="170"/>
      <c r="E406" s="165"/>
      <c r="F406" s="166"/>
      <c r="G406" s="167"/>
    </row>
    <row r="407" spans="1:7" ht="20.100000000000001" customHeight="1" x14ac:dyDescent="0.2">
      <c r="A407" s="162" t="s">
        <v>32</v>
      </c>
      <c r="B407" s="248" t="s">
        <v>1188</v>
      </c>
      <c r="C407" s="169" t="str">
        <f>IF(B407=0,"",VLOOKUP(B407,Computo_Presupuesto,2,FALSE))</f>
        <v>Bases</v>
      </c>
      <c r="D407" s="164"/>
      <c r="E407" s="165"/>
      <c r="F407" s="163" t="s">
        <v>33</v>
      </c>
      <c r="G407" s="171" t="str">
        <f>IF(B407=0,"",VLOOKUP(B407,Computo_Presupuesto,4,FALSE))</f>
        <v>m3</v>
      </c>
    </row>
    <row r="408" spans="1:7" ht="20.100000000000001" customHeight="1" x14ac:dyDescent="0.2">
      <c r="A408" s="162"/>
      <c r="B408" s="163"/>
      <c r="C408" s="169"/>
      <c r="D408" s="164"/>
      <c r="E408" s="165"/>
      <c r="F408" s="169"/>
      <c r="G408" s="172"/>
    </row>
    <row r="409" spans="1:7" ht="20.100000000000001" customHeight="1" x14ac:dyDescent="0.2">
      <c r="A409" s="338" t="s">
        <v>685</v>
      </c>
      <c r="B409" s="339"/>
      <c r="C409" s="340" t="s">
        <v>0</v>
      </c>
      <c r="D409" s="340" t="s">
        <v>34</v>
      </c>
      <c r="E409" s="341" t="s">
        <v>35</v>
      </c>
      <c r="F409" s="342" t="s">
        <v>36</v>
      </c>
      <c r="G409" s="343" t="s">
        <v>37</v>
      </c>
    </row>
    <row r="410" spans="1:7" ht="20.100000000000001" customHeight="1" x14ac:dyDescent="0.2">
      <c r="A410" s="173" t="s">
        <v>686</v>
      </c>
      <c r="B410" s="174" t="s">
        <v>687</v>
      </c>
      <c r="C410" s="340"/>
      <c r="D410" s="340"/>
      <c r="E410" s="341"/>
      <c r="F410" s="342"/>
      <c r="G410" s="343"/>
    </row>
    <row r="411" spans="1:7" ht="20.100000000000001" customHeight="1" x14ac:dyDescent="0.2">
      <c r="A411" s="259"/>
      <c r="B411" s="175"/>
      <c r="C411" s="176" t="s">
        <v>825</v>
      </c>
      <c r="D411" s="177"/>
      <c r="E411" s="178"/>
      <c r="F411" s="179"/>
      <c r="G411" s="180"/>
    </row>
    <row r="412" spans="1:7" ht="20.100000000000001" customHeight="1" x14ac:dyDescent="0.2">
      <c r="A412" s="260"/>
      <c r="B412" s="181">
        <f t="shared" ref="B412:B423" si="54">IF(A412=0,0,VLOOKUP(A412,Tabla_Indices,2,FALSE))</f>
        <v>0</v>
      </c>
      <c r="C412" s="261"/>
      <c r="D412" s="262"/>
      <c r="E412" s="263"/>
      <c r="F412" s="264"/>
      <c r="G412" s="182">
        <f>ROUND(E412*F412,2)</f>
        <v>0</v>
      </c>
    </row>
    <row r="413" spans="1:7" ht="20.100000000000001" customHeight="1" x14ac:dyDescent="0.2">
      <c r="A413" s="265"/>
      <c r="B413" s="181">
        <f t="shared" si="54"/>
        <v>0</v>
      </c>
      <c r="C413" s="261"/>
      <c r="D413" s="262"/>
      <c r="E413" s="263"/>
      <c r="F413" s="264"/>
      <c r="G413" s="182">
        <f t="shared" ref="G413:G423" si="55">ROUND(E413*F413,2)</f>
        <v>0</v>
      </c>
    </row>
    <row r="414" spans="1:7" ht="20.100000000000001" customHeight="1" x14ac:dyDescent="0.2">
      <c r="A414" s="260"/>
      <c r="B414" s="181">
        <f t="shared" si="54"/>
        <v>0</v>
      </c>
      <c r="C414" s="261"/>
      <c r="D414" s="262"/>
      <c r="E414" s="263"/>
      <c r="F414" s="264"/>
      <c r="G414" s="182">
        <f t="shared" si="55"/>
        <v>0</v>
      </c>
    </row>
    <row r="415" spans="1:7" ht="20.100000000000001" customHeight="1" x14ac:dyDescent="0.2">
      <c r="A415" s="260"/>
      <c r="B415" s="181">
        <f t="shared" si="54"/>
        <v>0</v>
      </c>
      <c r="C415" s="261"/>
      <c r="D415" s="262"/>
      <c r="E415" s="263"/>
      <c r="F415" s="264"/>
      <c r="G415" s="182">
        <f t="shared" si="55"/>
        <v>0</v>
      </c>
    </row>
    <row r="416" spans="1:7" ht="20.100000000000001" customHeight="1" x14ac:dyDescent="0.2">
      <c r="A416" s="260"/>
      <c r="B416" s="181">
        <f t="shared" si="54"/>
        <v>0</v>
      </c>
      <c r="C416" s="261"/>
      <c r="D416" s="262"/>
      <c r="E416" s="266"/>
      <c r="F416" s="264"/>
      <c r="G416" s="182">
        <f t="shared" si="55"/>
        <v>0</v>
      </c>
    </row>
    <row r="417" spans="1:7" ht="20.100000000000001" customHeight="1" x14ac:dyDescent="0.2">
      <c r="A417" s="260"/>
      <c r="B417" s="181">
        <f t="shared" si="54"/>
        <v>0</v>
      </c>
      <c r="C417" s="261"/>
      <c r="D417" s="262"/>
      <c r="E417" s="266"/>
      <c r="F417" s="264"/>
      <c r="G417" s="182">
        <f t="shared" si="55"/>
        <v>0</v>
      </c>
    </row>
    <row r="418" spans="1:7" ht="20.100000000000001" customHeight="1" x14ac:dyDescent="0.2">
      <c r="A418" s="260"/>
      <c r="B418" s="181">
        <f t="shared" si="54"/>
        <v>0</v>
      </c>
      <c r="C418" s="261"/>
      <c r="D418" s="262"/>
      <c r="E418" s="263"/>
      <c r="F418" s="264"/>
      <c r="G418" s="182">
        <f t="shared" si="55"/>
        <v>0</v>
      </c>
    </row>
    <row r="419" spans="1:7" ht="20.100000000000001" customHeight="1" x14ac:dyDescent="0.2">
      <c r="A419" s="260"/>
      <c r="B419" s="181">
        <f t="shared" si="54"/>
        <v>0</v>
      </c>
      <c r="C419" s="261"/>
      <c r="D419" s="262"/>
      <c r="E419" s="263"/>
      <c r="F419" s="264"/>
      <c r="G419" s="182">
        <f t="shared" si="55"/>
        <v>0</v>
      </c>
    </row>
    <row r="420" spans="1:7" ht="20.100000000000001" customHeight="1" x14ac:dyDescent="0.2">
      <c r="A420" s="260"/>
      <c r="B420" s="181">
        <f t="shared" si="54"/>
        <v>0</v>
      </c>
      <c r="C420" s="261"/>
      <c r="D420" s="262"/>
      <c r="E420" s="263"/>
      <c r="F420" s="264"/>
      <c r="G420" s="182">
        <f t="shared" si="55"/>
        <v>0</v>
      </c>
    </row>
    <row r="421" spans="1:7" ht="20.100000000000001" customHeight="1" x14ac:dyDescent="0.2">
      <c r="A421" s="260"/>
      <c r="B421" s="181">
        <f t="shared" si="54"/>
        <v>0</v>
      </c>
      <c r="C421" s="261"/>
      <c r="D421" s="262"/>
      <c r="E421" s="263"/>
      <c r="F421" s="264"/>
      <c r="G421" s="182">
        <f t="shared" si="55"/>
        <v>0</v>
      </c>
    </row>
    <row r="422" spans="1:7" ht="20.100000000000001" customHeight="1" x14ac:dyDescent="0.2">
      <c r="A422" s="260"/>
      <c r="B422" s="181">
        <f t="shared" si="54"/>
        <v>0</v>
      </c>
      <c r="C422" s="261"/>
      <c r="D422" s="262"/>
      <c r="E422" s="263"/>
      <c r="F422" s="264"/>
      <c r="G422" s="182">
        <f t="shared" si="55"/>
        <v>0</v>
      </c>
    </row>
    <row r="423" spans="1:7" ht="20.100000000000001" customHeight="1" x14ac:dyDescent="0.2">
      <c r="A423" s="260"/>
      <c r="B423" s="181">
        <f t="shared" si="54"/>
        <v>0</v>
      </c>
      <c r="C423" s="261"/>
      <c r="D423" s="262"/>
      <c r="E423" s="263"/>
      <c r="F423" s="264"/>
      <c r="G423" s="182">
        <f t="shared" si="55"/>
        <v>0</v>
      </c>
    </row>
    <row r="424" spans="1:7" ht="20.100000000000001" customHeight="1" x14ac:dyDescent="0.2">
      <c r="A424" s="183"/>
      <c r="B424" s="169"/>
      <c r="C424" s="169"/>
      <c r="D424" s="164"/>
      <c r="E424" s="165"/>
      <c r="F424" s="184" t="s">
        <v>38</v>
      </c>
      <c r="G424" s="185">
        <f>SUBTOTAL(9,G412:G423)</f>
        <v>0</v>
      </c>
    </row>
    <row r="425" spans="1:7" ht="20.100000000000001" customHeight="1" x14ac:dyDescent="0.2">
      <c r="A425" s="183"/>
      <c r="B425" s="169"/>
      <c r="C425" s="186" t="s">
        <v>826</v>
      </c>
      <c r="D425" s="164"/>
      <c r="E425" s="165"/>
      <c r="F425" s="166"/>
      <c r="G425" s="187"/>
    </row>
    <row r="426" spans="1:7" ht="20.100000000000001" customHeight="1" x14ac:dyDescent="0.2">
      <c r="A426" s="260"/>
      <c r="B426" s="181">
        <f t="shared" ref="B426:B435" si="56">IF(A426=0,0,VLOOKUP(A426,Tabla_Indices,2,FALSE))</f>
        <v>0</v>
      </c>
      <c r="C426" s="267"/>
      <c r="D426" s="262"/>
      <c r="E426" s="263"/>
      <c r="F426" s="264"/>
      <c r="G426" s="182">
        <f>ROUND(E426*F426,2)</f>
        <v>0</v>
      </c>
    </row>
    <row r="427" spans="1:7" ht="20.100000000000001" customHeight="1" x14ac:dyDescent="0.2">
      <c r="A427" s="260"/>
      <c r="B427" s="181">
        <f t="shared" si="56"/>
        <v>0</v>
      </c>
      <c r="C427" s="261"/>
      <c r="D427" s="262"/>
      <c r="E427" s="263"/>
      <c r="F427" s="264"/>
      <c r="G427" s="182">
        <f>ROUND(E427*F427,2)</f>
        <v>0</v>
      </c>
    </row>
    <row r="428" spans="1:7" ht="20.100000000000001" customHeight="1" x14ac:dyDescent="0.2">
      <c r="A428" s="260"/>
      <c r="B428" s="181">
        <f t="shared" si="56"/>
        <v>0</v>
      </c>
      <c r="C428" s="261"/>
      <c r="D428" s="262"/>
      <c r="E428" s="263"/>
      <c r="F428" s="264"/>
      <c r="G428" s="182">
        <f t="shared" ref="G428:G435" si="57">ROUND(E428*F428,2)</f>
        <v>0</v>
      </c>
    </row>
    <row r="429" spans="1:7" ht="20.100000000000001" customHeight="1" x14ac:dyDescent="0.2">
      <c r="A429" s="260"/>
      <c r="B429" s="181">
        <f t="shared" si="56"/>
        <v>0</v>
      </c>
      <c r="C429" s="261"/>
      <c r="D429" s="262"/>
      <c r="E429" s="263"/>
      <c r="F429" s="264"/>
      <c r="G429" s="182">
        <f t="shared" si="57"/>
        <v>0</v>
      </c>
    </row>
    <row r="430" spans="1:7" ht="20.100000000000001" customHeight="1" x14ac:dyDescent="0.2">
      <c r="A430" s="260"/>
      <c r="B430" s="181">
        <f t="shared" si="56"/>
        <v>0</v>
      </c>
      <c r="C430" s="261"/>
      <c r="D430" s="262"/>
      <c r="E430" s="263"/>
      <c r="F430" s="264"/>
      <c r="G430" s="182">
        <f t="shared" si="57"/>
        <v>0</v>
      </c>
    </row>
    <row r="431" spans="1:7" ht="20.100000000000001" customHeight="1" x14ac:dyDescent="0.2">
      <c r="A431" s="260"/>
      <c r="B431" s="181">
        <f t="shared" si="56"/>
        <v>0</v>
      </c>
      <c r="C431" s="261"/>
      <c r="D431" s="262"/>
      <c r="E431" s="263"/>
      <c r="F431" s="264"/>
      <c r="G431" s="182">
        <f t="shared" si="57"/>
        <v>0</v>
      </c>
    </row>
    <row r="432" spans="1:7" ht="20.100000000000001" customHeight="1" x14ac:dyDescent="0.2">
      <c r="A432" s="260"/>
      <c r="B432" s="181">
        <f t="shared" si="56"/>
        <v>0</v>
      </c>
      <c r="C432" s="261"/>
      <c r="D432" s="262"/>
      <c r="E432" s="263"/>
      <c r="F432" s="264"/>
      <c r="G432" s="182">
        <f t="shared" si="57"/>
        <v>0</v>
      </c>
    </row>
    <row r="433" spans="1:7" ht="20.100000000000001" customHeight="1" x14ac:dyDescent="0.2">
      <c r="A433" s="260"/>
      <c r="B433" s="181">
        <f t="shared" si="56"/>
        <v>0</v>
      </c>
      <c r="C433" s="261"/>
      <c r="D433" s="262"/>
      <c r="E433" s="263"/>
      <c r="F433" s="264"/>
      <c r="G433" s="182">
        <f t="shared" si="57"/>
        <v>0</v>
      </c>
    </row>
    <row r="434" spans="1:7" ht="20.100000000000001" customHeight="1" x14ac:dyDescent="0.2">
      <c r="A434" s="260"/>
      <c r="B434" s="181">
        <f t="shared" si="56"/>
        <v>0</v>
      </c>
      <c r="C434" s="261"/>
      <c r="D434" s="262"/>
      <c r="E434" s="263"/>
      <c r="F434" s="264"/>
      <c r="G434" s="182">
        <f t="shared" si="57"/>
        <v>0</v>
      </c>
    </row>
    <row r="435" spans="1:7" ht="20.100000000000001" customHeight="1" x14ac:dyDescent="0.2">
      <c r="A435" s="260"/>
      <c r="B435" s="181">
        <f t="shared" si="56"/>
        <v>0</v>
      </c>
      <c r="C435" s="261"/>
      <c r="D435" s="262"/>
      <c r="E435" s="263"/>
      <c r="F435" s="264"/>
      <c r="G435" s="182">
        <f t="shared" si="57"/>
        <v>0</v>
      </c>
    </row>
    <row r="436" spans="1:7" ht="20.100000000000001" customHeight="1" x14ac:dyDescent="0.2">
      <c r="A436" s="183"/>
      <c r="B436" s="169"/>
      <c r="C436" s="169"/>
      <c r="D436" s="164"/>
      <c r="E436" s="165"/>
      <c r="F436" s="184" t="s">
        <v>39</v>
      </c>
      <c r="G436" s="185">
        <f>SUBTOTAL(9,G426:G435)</f>
        <v>0</v>
      </c>
    </row>
    <row r="437" spans="1:7" ht="20.100000000000001" customHeight="1" x14ac:dyDescent="0.2">
      <c r="A437" s="183"/>
      <c r="B437" s="169"/>
      <c r="C437" s="186" t="s">
        <v>827</v>
      </c>
      <c r="D437" s="164"/>
      <c r="E437" s="165"/>
      <c r="F437" s="169"/>
      <c r="G437" s="187"/>
    </row>
    <row r="438" spans="1:7" ht="20.100000000000001" customHeight="1" x14ac:dyDescent="0.2">
      <c r="A438" s="260"/>
      <c r="B438" s="181">
        <f t="shared" ref="B438:B446" si="58">IF(A438=0,0,VLOOKUP(A438,Tabla_Indices,2,FALSE))</f>
        <v>0</v>
      </c>
      <c r="C438" s="261"/>
      <c r="D438" s="262"/>
      <c r="E438" s="263"/>
      <c r="F438" s="268"/>
      <c r="G438" s="188">
        <f>ROUND(E438*F438,2)</f>
        <v>0</v>
      </c>
    </row>
    <row r="439" spans="1:7" ht="20.100000000000001" customHeight="1" x14ac:dyDescent="0.2">
      <c r="A439" s="260"/>
      <c r="B439" s="181">
        <f t="shared" si="58"/>
        <v>0</v>
      </c>
      <c r="C439" s="267"/>
      <c r="D439" s="262"/>
      <c r="E439" s="263"/>
      <c r="F439" s="264"/>
      <c r="G439" s="188">
        <f>ROUND(E439*F439,2)</f>
        <v>0</v>
      </c>
    </row>
    <row r="440" spans="1:7" ht="20.100000000000001" customHeight="1" x14ac:dyDescent="0.2">
      <c r="A440" s="260"/>
      <c r="B440" s="181">
        <f t="shared" si="58"/>
        <v>0</v>
      </c>
      <c r="C440" s="269"/>
      <c r="D440" s="262"/>
      <c r="E440" s="263"/>
      <c r="F440" s="264"/>
      <c r="G440" s="188">
        <f>ROUND(E440*F440,2)</f>
        <v>0</v>
      </c>
    </row>
    <row r="441" spans="1:7" ht="20.100000000000001" customHeight="1" x14ac:dyDescent="0.2">
      <c r="A441" s="260"/>
      <c r="B441" s="181">
        <f t="shared" si="58"/>
        <v>0</v>
      </c>
      <c r="C441" s="269"/>
      <c r="D441" s="262"/>
      <c r="E441" s="263"/>
      <c r="F441" s="264"/>
      <c r="G441" s="188">
        <f>ROUND(E441*F441,2)</f>
        <v>0</v>
      </c>
    </row>
    <row r="442" spans="1:7" ht="20.100000000000001" customHeight="1" x14ac:dyDescent="0.2">
      <c r="A442" s="260"/>
      <c r="B442" s="181">
        <f t="shared" si="58"/>
        <v>0</v>
      </c>
      <c r="C442" s="269"/>
      <c r="D442" s="262"/>
      <c r="E442" s="263"/>
      <c r="F442" s="264"/>
      <c r="G442" s="188">
        <f t="shared" ref="G442:G446" si="59">ROUND(E442*F442,2)</f>
        <v>0</v>
      </c>
    </row>
    <row r="443" spans="1:7" ht="20.100000000000001" customHeight="1" x14ac:dyDescent="0.2">
      <c r="A443" s="260"/>
      <c r="B443" s="181">
        <f t="shared" si="58"/>
        <v>0</v>
      </c>
      <c r="C443" s="269"/>
      <c r="D443" s="262"/>
      <c r="E443" s="263"/>
      <c r="F443" s="264"/>
      <c r="G443" s="188">
        <f t="shared" si="59"/>
        <v>0</v>
      </c>
    </row>
    <row r="444" spans="1:7" ht="20.100000000000001" customHeight="1" x14ac:dyDescent="0.2">
      <c r="A444" s="260"/>
      <c r="B444" s="181">
        <f t="shared" si="58"/>
        <v>0</v>
      </c>
      <c r="C444" s="261"/>
      <c r="D444" s="262"/>
      <c r="E444" s="263"/>
      <c r="F444" s="264"/>
      <c r="G444" s="188">
        <f t="shared" si="59"/>
        <v>0</v>
      </c>
    </row>
    <row r="445" spans="1:7" ht="20.100000000000001" customHeight="1" x14ac:dyDescent="0.2">
      <c r="A445" s="260"/>
      <c r="B445" s="181">
        <f t="shared" si="58"/>
        <v>0</v>
      </c>
      <c r="C445" s="261"/>
      <c r="D445" s="262"/>
      <c r="E445" s="263"/>
      <c r="F445" s="264"/>
      <c r="G445" s="188">
        <f t="shared" si="59"/>
        <v>0</v>
      </c>
    </row>
    <row r="446" spans="1:7" ht="20.100000000000001" customHeight="1" x14ac:dyDescent="0.2">
      <c r="A446" s="260"/>
      <c r="B446" s="181">
        <f t="shared" si="58"/>
        <v>0</v>
      </c>
      <c r="C446" s="261"/>
      <c r="D446" s="262"/>
      <c r="E446" s="263"/>
      <c r="F446" s="264"/>
      <c r="G446" s="188">
        <f t="shared" si="59"/>
        <v>0</v>
      </c>
    </row>
    <row r="447" spans="1:7" ht="20.100000000000001" customHeight="1" x14ac:dyDescent="0.2">
      <c r="A447" s="189"/>
      <c r="B447" s="164"/>
      <c r="C447" s="169"/>
      <c r="D447" s="164"/>
      <c r="E447" s="165"/>
      <c r="F447" s="184" t="s">
        <v>40</v>
      </c>
      <c r="G447" s="185">
        <f>SUBTOTAL(9,G438:G446)</f>
        <v>0</v>
      </c>
    </row>
    <row r="448" spans="1:7" ht="20.100000000000001" customHeight="1" thickBot="1" x14ac:dyDescent="0.25">
      <c r="A448" s="190"/>
      <c r="B448" s="191"/>
      <c r="C448" s="192"/>
      <c r="D448" s="191"/>
      <c r="E448" s="193"/>
      <c r="F448" s="194"/>
      <c r="G448" s="195"/>
    </row>
    <row r="449" spans="1:7" ht="20.100000000000001" customHeight="1" thickBot="1" x14ac:dyDescent="0.25">
      <c r="A449" s="244" t="str">
        <f>B407</f>
        <v>5-1</v>
      </c>
      <c r="B449" s="242" t="str">
        <f>C407</f>
        <v>Bases</v>
      </c>
      <c r="C449" s="196"/>
      <c r="D449" s="196" t="s">
        <v>41</v>
      </c>
      <c r="E449" s="197"/>
      <c r="F449" s="198" t="s">
        <v>42</v>
      </c>
      <c r="G449" s="199">
        <f>SUBTOTAL(9,G412:G448)</f>
        <v>0</v>
      </c>
    </row>
    <row r="450" spans="1:7" ht="20.100000000000001" customHeight="1" thickTop="1" thickBot="1" x14ac:dyDescent="0.25"/>
    <row r="451" spans="1:7" ht="20.100000000000001" customHeight="1" thickTop="1" x14ac:dyDescent="0.2">
      <c r="A451" s="335" t="s">
        <v>44</v>
      </c>
      <c r="B451" s="336"/>
      <c r="C451" s="336"/>
      <c r="D451" s="336"/>
      <c r="E451" s="336"/>
      <c r="F451" s="336"/>
      <c r="G451" s="337"/>
    </row>
    <row r="452" spans="1:7" ht="20.100000000000001" customHeight="1" x14ac:dyDescent="0.2">
      <c r="A452" s="154" t="s">
        <v>823</v>
      </c>
      <c r="B452" s="155" t="str">
        <f>Comitente</f>
        <v>DIRECCIÓN ARQUITECTURA</v>
      </c>
      <c r="C452" s="156"/>
      <c r="D452" s="157"/>
      <c r="E452" s="157"/>
      <c r="F452" s="158"/>
      <c r="G452" s="159"/>
    </row>
    <row r="453" spans="1:7" ht="20.100000000000001" customHeight="1" x14ac:dyDescent="0.2">
      <c r="A453" s="154" t="s">
        <v>824</v>
      </c>
      <c r="B453" s="155">
        <f>Contratista</f>
        <v>0</v>
      </c>
      <c r="C453" s="160"/>
      <c r="D453" s="160"/>
      <c r="E453" s="160"/>
      <c r="F453" s="155"/>
      <c r="G453" s="161"/>
    </row>
    <row r="454" spans="1:7" ht="20.100000000000001" customHeight="1" x14ac:dyDescent="0.2">
      <c r="A454" s="154" t="s">
        <v>31</v>
      </c>
      <c r="B454" s="155" t="str">
        <f>Obra</f>
        <v>ESTADIO DEPORTIVO U.P.C.N.</v>
      </c>
      <c r="C454" s="160"/>
      <c r="D454" s="160"/>
      <c r="E454" s="160"/>
      <c r="F454" s="155" t="s">
        <v>45</v>
      </c>
      <c r="G454" s="161" t="str">
        <f>Fecha_Base</f>
        <v>02/11/2017</v>
      </c>
    </row>
    <row r="455" spans="1:7" ht="20.100000000000001" customHeight="1" x14ac:dyDescent="0.2">
      <c r="A455" s="162" t="s">
        <v>822</v>
      </c>
      <c r="B455" s="163" t="str">
        <f>Ubicación</f>
        <v>DEPARTAMENTO RAWSON</v>
      </c>
      <c r="C455" s="163"/>
      <c r="D455" s="164"/>
      <c r="E455" s="165"/>
      <c r="F455" s="166"/>
      <c r="G455" s="167"/>
    </row>
    <row r="456" spans="1:7" ht="20.100000000000001" customHeight="1" x14ac:dyDescent="0.2">
      <c r="A456" s="162" t="s">
        <v>46</v>
      </c>
      <c r="B456" s="168">
        <v>5</v>
      </c>
      <c r="C456" s="169" t="str">
        <f>IF(B456="","",VLOOKUP(B456,Computo_Presupuesto,2,FALSE))</f>
        <v>HORMIGON ARMADO</v>
      </c>
      <c r="D456" s="170"/>
      <c r="E456" s="165"/>
      <c r="F456" s="166"/>
      <c r="G456" s="167"/>
    </row>
    <row r="457" spans="1:7" ht="20.100000000000001" customHeight="1" x14ac:dyDescent="0.2">
      <c r="A457" s="162" t="s">
        <v>32</v>
      </c>
      <c r="B457" s="248" t="s">
        <v>1189</v>
      </c>
      <c r="C457" s="169" t="str">
        <f>IF(B457=0,"",VLOOKUP(B457,Computo_Presupuesto,2,FALSE))</f>
        <v>Vigas de arriostramiento</v>
      </c>
      <c r="D457" s="164"/>
      <c r="E457" s="165"/>
      <c r="F457" s="163" t="s">
        <v>33</v>
      </c>
      <c r="G457" s="171" t="str">
        <f>IF(B457=0,"",VLOOKUP(B457,Computo_Presupuesto,4,FALSE))</f>
        <v>m3</v>
      </c>
    </row>
    <row r="458" spans="1:7" ht="20.100000000000001" customHeight="1" x14ac:dyDescent="0.2">
      <c r="A458" s="162"/>
      <c r="B458" s="163"/>
      <c r="C458" s="169"/>
      <c r="D458" s="164"/>
      <c r="E458" s="165"/>
      <c r="F458" s="169"/>
      <c r="G458" s="172"/>
    </row>
    <row r="459" spans="1:7" ht="20.100000000000001" customHeight="1" x14ac:dyDescent="0.2">
      <c r="A459" s="338" t="s">
        <v>685</v>
      </c>
      <c r="B459" s="339"/>
      <c r="C459" s="340" t="s">
        <v>0</v>
      </c>
      <c r="D459" s="340" t="s">
        <v>34</v>
      </c>
      <c r="E459" s="341" t="s">
        <v>35</v>
      </c>
      <c r="F459" s="342" t="s">
        <v>36</v>
      </c>
      <c r="G459" s="343" t="s">
        <v>37</v>
      </c>
    </row>
    <row r="460" spans="1:7" ht="20.100000000000001" customHeight="1" x14ac:dyDescent="0.2">
      <c r="A460" s="173" t="s">
        <v>686</v>
      </c>
      <c r="B460" s="174" t="s">
        <v>687</v>
      </c>
      <c r="C460" s="340"/>
      <c r="D460" s="340"/>
      <c r="E460" s="341"/>
      <c r="F460" s="342"/>
      <c r="G460" s="343"/>
    </row>
    <row r="461" spans="1:7" ht="20.100000000000001" customHeight="1" x14ac:dyDescent="0.2">
      <c r="A461" s="259"/>
      <c r="B461" s="175"/>
      <c r="C461" s="176" t="s">
        <v>825</v>
      </c>
      <c r="D461" s="177"/>
      <c r="E461" s="178"/>
      <c r="F461" s="179"/>
      <c r="G461" s="180"/>
    </row>
    <row r="462" spans="1:7" ht="20.100000000000001" customHeight="1" x14ac:dyDescent="0.2">
      <c r="A462" s="260"/>
      <c r="B462" s="181">
        <f t="shared" ref="B462:B473" si="60">IF(A462=0,0,VLOOKUP(A462,Tabla_Indices,2,FALSE))</f>
        <v>0</v>
      </c>
      <c r="C462" s="261"/>
      <c r="D462" s="262"/>
      <c r="E462" s="263"/>
      <c r="F462" s="264"/>
      <c r="G462" s="182">
        <f>ROUND(E462*F462,2)</f>
        <v>0</v>
      </c>
    </row>
    <row r="463" spans="1:7" ht="20.100000000000001" customHeight="1" x14ac:dyDescent="0.2">
      <c r="A463" s="265"/>
      <c r="B463" s="181">
        <f t="shared" si="60"/>
        <v>0</v>
      </c>
      <c r="C463" s="261"/>
      <c r="D463" s="262"/>
      <c r="E463" s="263"/>
      <c r="F463" s="264"/>
      <c r="G463" s="182">
        <f t="shared" ref="G463:G473" si="61">ROUND(E463*F463,2)</f>
        <v>0</v>
      </c>
    </row>
    <row r="464" spans="1:7" ht="20.100000000000001" customHeight="1" x14ac:dyDescent="0.2">
      <c r="A464" s="260"/>
      <c r="B464" s="181">
        <f t="shared" si="60"/>
        <v>0</v>
      </c>
      <c r="C464" s="261"/>
      <c r="D464" s="262"/>
      <c r="E464" s="263"/>
      <c r="F464" s="264"/>
      <c r="G464" s="182">
        <f t="shared" si="61"/>
        <v>0</v>
      </c>
    </row>
    <row r="465" spans="1:7" ht="20.100000000000001" customHeight="1" x14ac:dyDescent="0.2">
      <c r="A465" s="260"/>
      <c r="B465" s="181">
        <f t="shared" si="60"/>
        <v>0</v>
      </c>
      <c r="C465" s="261"/>
      <c r="D465" s="262"/>
      <c r="E465" s="263"/>
      <c r="F465" s="264"/>
      <c r="G465" s="182">
        <f t="shared" si="61"/>
        <v>0</v>
      </c>
    </row>
    <row r="466" spans="1:7" ht="20.100000000000001" customHeight="1" x14ac:dyDescent="0.2">
      <c r="A466" s="260"/>
      <c r="B466" s="181">
        <f t="shared" si="60"/>
        <v>0</v>
      </c>
      <c r="C466" s="261"/>
      <c r="D466" s="262"/>
      <c r="E466" s="266"/>
      <c r="F466" s="264"/>
      <c r="G466" s="182">
        <f t="shared" si="61"/>
        <v>0</v>
      </c>
    </row>
    <row r="467" spans="1:7" ht="20.100000000000001" customHeight="1" x14ac:dyDescent="0.2">
      <c r="A467" s="260"/>
      <c r="B467" s="181">
        <f t="shared" si="60"/>
        <v>0</v>
      </c>
      <c r="C467" s="261"/>
      <c r="D467" s="262"/>
      <c r="E467" s="266"/>
      <c r="F467" s="264"/>
      <c r="G467" s="182">
        <f t="shared" si="61"/>
        <v>0</v>
      </c>
    </row>
    <row r="468" spans="1:7" ht="20.100000000000001" customHeight="1" x14ac:dyDescent="0.2">
      <c r="A468" s="260"/>
      <c r="B468" s="181">
        <f t="shared" si="60"/>
        <v>0</v>
      </c>
      <c r="C468" s="261"/>
      <c r="D468" s="262"/>
      <c r="E468" s="263"/>
      <c r="F468" s="264"/>
      <c r="G468" s="182">
        <f t="shared" si="61"/>
        <v>0</v>
      </c>
    </row>
    <row r="469" spans="1:7" ht="20.100000000000001" customHeight="1" x14ac:dyDescent="0.2">
      <c r="A469" s="260"/>
      <c r="B469" s="181">
        <f t="shared" si="60"/>
        <v>0</v>
      </c>
      <c r="C469" s="261"/>
      <c r="D469" s="262"/>
      <c r="E469" s="263"/>
      <c r="F469" s="264"/>
      <c r="G469" s="182">
        <f t="shared" si="61"/>
        <v>0</v>
      </c>
    </row>
    <row r="470" spans="1:7" ht="20.100000000000001" customHeight="1" x14ac:dyDescent="0.2">
      <c r="A470" s="260"/>
      <c r="B470" s="181">
        <f t="shared" si="60"/>
        <v>0</v>
      </c>
      <c r="C470" s="261"/>
      <c r="D470" s="262"/>
      <c r="E470" s="263"/>
      <c r="F470" s="264"/>
      <c r="G470" s="182">
        <f t="shared" si="61"/>
        <v>0</v>
      </c>
    </row>
    <row r="471" spans="1:7" ht="20.100000000000001" customHeight="1" x14ac:dyDescent="0.2">
      <c r="A471" s="260"/>
      <c r="B471" s="181">
        <f t="shared" si="60"/>
        <v>0</v>
      </c>
      <c r="C471" s="261"/>
      <c r="D471" s="262"/>
      <c r="E471" s="263"/>
      <c r="F471" s="264"/>
      <c r="G471" s="182">
        <f t="shared" si="61"/>
        <v>0</v>
      </c>
    </row>
    <row r="472" spans="1:7" ht="20.100000000000001" customHeight="1" x14ac:dyDescent="0.2">
      <c r="A472" s="260"/>
      <c r="B472" s="181">
        <f t="shared" si="60"/>
        <v>0</v>
      </c>
      <c r="C472" s="261"/>
      <c r="D472" s="262"/>
      <c r="E472" s="263"/>
      <c r="F472" s="264"/>
      <c r="G472" s="182">
        <f t="shared" si="61"/>
        <v>0</v>
      </c>
    </row>
    <row r="473" spans="1:7" ht="20.100000000000001" customHeight="1" x14ac:dyDescent="0.2">
      <c r="A473" s="260"/>
      <c r="B473" s="181">
        <f t="shared" si="60"/>
        <v>0</v>
      </c>
      <c r="C473" s="261"/>
      <c r="D473" s="262"/>
      <c r="E473" s="263"/>
      <c r="F473" s="264"/>
      <c r="G473" s="182">
        <f t="shared" si="61"/>
        <v>0</v>
      </c>
    </row>
    <row r="474" spans="1:7" ht="20.100000000000001" customHeight="1" x14ac:dyDescent="0.2">
      <c r="A474" s="183"/>
      <c r="B474" s="169"/>
      <c r="C474" s="169"/>
      <c r="D474" s="164"/>
      <c r="E474" s="165"/>
      <c r="F474" s="184" t="s">
        <v>38</v>
      </c>
      <c r="G474" s="185">
        <f>SUBTOTAL(9,G462:G473)</f>
        <v>0</v>
      </c>
    </row>
    <row r="475" spans="1:7" ht="20.100000000000001" customHeight="1" x14ac:dyDescent="0.2">
      <c r="A475" s="183"/>
      <c r="B475" s="169"/>
      <c r="C475" s="186" t="s">
        <v>826</v>
      </c>
      <c r="D475" s="164"/>
      <c r="E475" s="165"/>
      <c r="F475" s="166"/>
      <c r="G475" s="187"/>
    </row>
    <row r="476" spans="1:7" ht="20.100000000000001" customHeight="1" x14ac:dyDescent="0.2">
      <c r="A476" s="260"/>
      <c r="B476" s="181">
        <f t="shared" ref="B476:B485" si="62">IF(A476=0,0,VLOOKUP(A476,Tabla_Indices,2,FALSE))</f>
        <v>0</v>
      </c>
      <c r="C476" s="267"/>
      <c r="D476" s="262"/>
      <c r="E476" s="263"/>
      <c r="F476" s="264"/>
      <c r="G476" s="182">
        <f>ROUND(E476*F476,2)</f>
        <v>0</v>
      </c>
    </row>
    <row r="477" spans="1:7" ht="20.100000000000001" customHeight="1" x14ac:dyDescent="0.2">
      <c r="A477" s="260"/>
      <c r="B477" s="181">
        <f t="shared" si="62"/>
        <v>0</v>
      </c>
      <c r="C477" s="261"/>
      <c r="D477" s="262"/>
      <c r="E477" s="263"/>
      <c r="F477" s="264"/>
      <c r="G477" s="182">
        <f>ROUND(E477*F477,2)</f>
        <v>0</v>
      </c>
    </row>
    <row r="478" spans="1:7" ht="20.100000000000001" customHeight="1" x14ac:dyDescent="0.2">
      <c r="A478" s="260"/>
      <c r="B478" s="181">
        <f t="shared" si="62"/>
        <v>0</v>
      </c>
      <c r="C478" s="261"/>
      <c r="D478" s="262"/>
      <c r="E478" s="263"/>
      <c r="F478" s="264"/>
      <c r="G478" s="182">
        <f t="shared" ref="G478:G485" si="63">ROUND(E478*F478,2)</f>
        <v>0</v>
      </c>
    </row>
    <row r="479" spans="1:7" ht="20.100000000000001" customHeight="1" x14ac:dyDescent="0.2">
      <c r="A479" s="260"/>
      <c r="B479" s="181">
        <f t="shared" si="62"/>
        <v>0</v>
      </c>
      <c r="C479" s="261"/>
      <c r="D479" s="262"/>
      <c r="E479" s="263"/>
      <c r="F479" s="264"/>
      <c r="G479" s="182">
        <f t="shared" si="63"/>
        <v>0</v>
      </c>
    </row>
    <row r="480" spans="1:7" ht="20.100000000000001" customHeight="1" x14ac:dyDescent="0.2">
      <c r="A480" s="260"/>
      <c r="B480" s="181">
        <f t="shared" si="62"/>
        <v>0</v>
      </c>
      <c r="C480" s="261"/>
      <c r="D480" s="262"/>
      <c r="E480" s="263"/>
      <c r="F480" s="264"/>
      <c r="G480" s="182">
        <f t="shared" si="63"/>
        <v>0</v>
      </c>
    </row>
    <row r="481" spans="1:7" ht="20.100000000000001" customHeight="1" x14ac:dyDescent="0.2">
      <c r="A481" s="260"/>
      <c r="B481" s="181">
        <f t="shared" si="62"/>
        <v>0</v>
      </c>
      <c r="C481" s="261"/>
      <c r="D481" s="262"/>
      <c r="E481" s="263"/>
      <c r="F481" s="264"/>
      <c r="G481" s="182">
        <f t="shared" si="63"/>
        <v>0</v>
      </c>
    </row>
    <row r="482" spans="1:7" ht="20.100000000000001" customHeight="1" x14ac:dyDescent="0.2">
      <c r="A482" s="260"/>
      <c r="B482" s="181">
        <f t="shared" si="62"/>
        <v>0</v>
      </c>
      <c r="C482" s="261"/>
      <c r="D482" s="262"/>
      <c r="E482" s="263"/>
      <c r="F482" s="264"/>
      <c r="G482" s="182">
        <f t="shared" si="63"/>
        <v>0</v>
      </c>
    </row>
    <row r="483" spans="1:7" ht="20.100000000000001" customHeight="1" x14ac:dyDescent="0.2">
      <c r="A483" s="260"/>
      <c r="B483" s="181">
        <f t="shared" si="62"/>
        <v>0</v>
      </c>
      <c r="C483" s="261"/>
      <c r="D483" s="262"/>
      <c r="E483" s="263"/>
      <c r="F483" s="264"/>
      <c r="G483" s="182">
        <f t="shared" si="63"/>
        <v>0</v>
      </c>
    </row>
    <row r="484" spans="1:7" ht="20.100000000000001" customHeight="1" x14ac:dyDescent="0.2">
      <c r="A484" s="260"/>
      <c r="B484" s="181">
        <f t="shared" si="62"/>
        <v>0</v>
      </c>
      <c r="C484" s="261"/>
      <c r="D484" s="262"/>
      <c r="E484" s="263"/>
      <c r="F484" s="264"/>
      <c r="G484" s="182">
        <f t="shared" si="63"/>
        <v>0</v>
      </c>
    </row>
    <row r="485" spans="1:7" ht="20.100000000000001" customHeight="1" x14ac:dyDescent="0.2">
      <c r="A485" s="260"/>
      <c r="B485" s="181">
        <f t="shared" si="62"/>
        <v>0</v>
      </c>
      <c r="C485" s="261"/>
      <c r="D485" s="262"/>
      <c r="E485" s="263"/>
      <c r="F485" s="264"/>
      <c r="G485" s="182">
        <f t="shared" si="63"/>
        <v>0</v>
      </c>
    </row>
    <row r="486" spans="1:7" ht="20.100000000000001" customHeight="1" x14ac:dyDescent="0.2">
      <c r="A486" s="183"/>
      <c r="B486" s="169"/>
      <c r="C486" s="169"/>
      <c r="D486" s="164"/>
      <c r="E486" s="165"/>
      <c r="F486" s="184" t="s">
        <v>39</v>
      </c>
      <c r="G486" s="185">
        <f>SUBTOTAL(9,G476:G485)</f>
        <v>0</v>
      </c>
    </row>
    <row r="487" spans="1:7" ht="20.100000000000001" customHeight="1" x14ac:dyDescent="0.2">
      <c r="A487" s="183"/>
      <c r="B487" s="169"/>
      <c r="C487" s="186" t="s">
        <v>827</v>
      </c>
      <c r="D487" s="164"/>
      <c r="E487" s="165"/>
      <c r="F487" s="169"/>
      <c r="G487" s="187"/>
    </row>
    <row r="488" spans="1:7" ht="20.100000000000001" customHeight="1" x14ac:dyDescent="0.2">
      <c r="A488" s="260"/>
      <c r="B488" s="181">
        <f t="shared" ref="B488:B496" si="64">IF(A488=0,0,VLOOKUP(A488,Tabla_Indices,2,FALSE))</f>
        <v>0</v>
      </c>
      <c r="C488" s="261"/>
      <c r="D488" s="262"/>
      <c r="E488" s="263"/>
      <c r="F488" s="268"/>
      <c r="G488" s="188">
        <f>ROUND(E488*F488,2)</f>
        <v>0</v>
      </c>
    </row>
    <row r="489" spans="1:7" ht="20.100000000000001" customHeight="1" x14ac:dyDescent="0.2">
      <c r="A489" s="260"/>
      <c r="B489" s="181">
        <f t="shared" si="64"/>
        <v>0</v>
      </c>
      <c r="C489" s="267"/>
      <c r="D489" s="262"/>
      <c r="E489" s="263"/>
      <c r="F489" s="264"/>
      <c r="G489" s="188">
        <f>ROUND(E489*F489,2)</f>
        <v>0</v>
      </c>
    </row>
    <row r="490" spans="1:7" ht="20.100000000000001" customHeight="1" x14ac:dyDescent="0.2">
      <c r="A490" s="260"/>
      <c r="B490" s="181">
        <f t="shared" si="64"/>
        <v>0</v>
      </c>
      <c r="C490" s="269"/>
      <c r="D490" s="262"/>
      <c r="E490" s="263"/>
      <c r="F490" s="264"/>
      <c r="G490" s="188">
        <f>ROUND(E490*F490,2)</f>
        <v>0</v>
      </c>
    </row>
    <row r="491" spans="1:7" ht="20.100000000000001" customHeight="1" x14ac:dyDescent="0.2">
      <c r="A491" s="260"/>
      <c r="B491" s="181">
        <f t="shared" si="64"/>
        <v>0</v>
      </c>
      <c r="C491" s="269"/>
      <c r="D491" s="262"/>
      <c r="E491" s="263"/>
      <c r="F491" s="264"/>
      <c r="G491" s="188">
        <f>ROUND(E491*F491,2)</f>
        <v>0</v>
      </c>
    </row>
    <row r="492" spans="1:7" ht="20.100000000000001" customHeight="1" x14ac:dyDescent="0.2">
      <c r="A492" s="260"/>
      <c r="B492" s="181">
        <f t="shared" si="64"/>
        <v>0</v>
      </c>
      <c r="C492" s="269"/>
      <c r="D492" s="262"/>
      <c r="E492" s="263"/>
      <c r="F492" s="264"/>
      <c r="G492" s="188">
        <f t="shared" ref="G492:G496" si="65">ROUND(E492*F492,2)</f>
        <v>0</v>
      </c>
    </row>
    <row r="493" spans="1:7" ht="20.100000000000001" customHeight="1" x14ac:dyDescent="0.2">
      <c r="A493" s="260"/>
      <c r="B493" s="181">
        <f t="shared" si="64"/>
        <v>0</v>
      </c>
      <c r="C493" s="269"/>
      <c r="D493" s="262"/>
      <c r="E493" s="263"/>
      <c r="F493" s="264"/>
      <c r="G493" s="188">
        <f t="shared" si="65"/>
        <v>0</v>
      </c>
    </row>
    <row r="494" spans="1:7" ht="20.100000000000001" customHeight="1" x14ac:dyDescent="0.2">
      <c r="A494" s="260"/>
      <c r="B494" s="181">
        <f t="shared" si="64"/>
        <v>0</v>
      </c>
      <c r="C494" s="261"/>
      <c r="D494" s="262"/>
      <c r="E494" s="263"/>
      <c r="F494" s="264"/>
      <c r="G494" s="188">
        <f t="shared" si="65"/>
        <v>0</v>
      </c>
    </row>
    <row r="495" spans="1:7" ht="20.100000000000001" customHeight="1" x14ac:dyDescent="0.2">
      <c r="A495" s="260"/>
      <c r="B495" s="181">
        <f t="shared" si="64"/>
        <v>0</v>
      </c>
      <c r="C495" s="261"/>
      <c r="D495" s="262"/>
      <c r="E495" s="263"/>
      <c r="F495" s="264"/>
      <c r="G495" s="188">
        <f t="shared" si="65"/>
        <v>0</v>
      </c>
    </row>
    <row r="496" spans="1:7" ht="20.100000000000001" customHeight="1" x14ac:dyDescent="0.2">
      <c r="A496" s="260"/>
      <c r="B496" s="181">
        <f t="shared" si="64"/>
        <v>0</v>
      </c>
      <c r="C496" s="261"/>
      <c r="D496" s="262"/>
      <c r="E496" s="263"/>
      <c r="F496" s="264"/>
      <c r="G496" s="188">
        <f t="shared" si="65"/>
        <v>0</v>
      </c>
    </row>
    <row r="497" spans="1:7" ht="20.100000000000001" customHeight="1" x14ac:dyDescent="0.2">
      <c r="A497" s="189"/>
      <c r="B497" s="164"/>
      <c r="C497" s="169"/>
      <c r="D497" s="164"/>
      <c r="E497" s="165"/>
      <c r="F497" s="184" t="s">
        <v>40</v>
      </c>
      <c r="G497" s="185">
        <f>SUBTOTAL(9,G488:G496)</f>
        <v>0</v>
      </c>
    </row>
    <row r="498" spans="1:7" ht="20.100000000000001" customHeight="1" thickBot="1" x14ac:dyDescent="0.25">
      <c r="A498" s="190"/>
      <c r="B498" s="191"/>
      <c r="C498" s="192"/>
      <c r="D498" s="191"/>
      <c r="E498" s="193"/>
      <c r="F498" s="194"/>
      <c r="G498" s="195"/>
    </row>
    <row r="499" spans="1:7" ht="20.100000000000001" customHeight="1" thickBot="1" x14ac:dyDescent="0.25">
      <c r="A499" s="244" t="str">
        <f>B457</f>
        <v>5-2</v>
      </c>
      <c r="B499" s="242" t="str">
        <f>C457</f>
        <v>Vigas de arriostramiento</v>
      </c>
      <c r="C499" s="196"/>
      <c r="D499" s="196" t="s">
        <v>41</v>
      </c>
      <c r="E499" s="197"/>
      <c r="F499" s="198" t="s">
        <v>42</v>
      </c>
      <c r="G499" s="199">
        <f>SUBTOTAL(9,G462:G498)</f>
        <v>0</v>
      </c>
    </row>
    <row r="500" spans="1:7" ht="20.100000000000001" customHeight="1" thickTop="1" thickBot="1" x14ac:dyDescent="0.25"/>
    <row r="501" spans="1:7" ht="20.100000000000001" customHeight="1" thickTop="1" x14ac:dyDescent="0.2">
      <c r="A501" s="335" t="s">
        <v>44</v>
      </c>
      <c r="B501" s="336"/>
      <c r="C501" s="336"/>
      <c r="D501" s="336"/>
      <c r="E501" s="336"/>
      <c r="F501" s="336"/>
      <c r="G501" s="337"/>
    </row>
    <row r="502" spans="1:7" ht="20.100000000000001" customHeight="1" x14ac:dyDescent="0.2">
      <c r="A502" s="154" t="s">
        <v>823</v>
      </c>
      <c r="B502" s="155" t="str">
        <f>Comitente</f>
        <v>DIRECCIÓN ARQUITECTURA</v>
      </c>
      <c r="C502" s="156"/>
      <c r="D502" s="157"/>
      <c r="E502" s="157"/>
      <c r="F502" s="158"/>
      <c r="G502" s="159"/>
    </row>
    <row r="503" spans="1:7" ht="20.100000000000001" customHeight="1" x14ac:dyDescent="0.2">
      <c r="A503" s="154" t="s">
        <v>824</v>
      </c>
      <c r="B503" s="155">
        <f>Contratista</f>
        <v>0</v>
      </c>
      <c r="C503" s="160"/>
      <c r="D503" s="160"/>
      <c r="E503" s="160"/>
      <c r="F503" s="155"/>
      <c r="G503" s="161"/>
    </row>
    <row r="504" spans="1:7" ht="20.100000000000001" customHeight="1" x14ac:dyDescent="0.2">
      <c r="A504" s="154" t="s">
        <v>31</v>
      </c>
      <c r="B504" s="155" t="str">
        <f>Obra</f>
        <v>ESTADIO DEPORTIVO U.P.C.N.</v>
      </c>
      <c r="C504" s="160"/>
      <c r="D504" s="160"/>
      <c r="E504" s="160"/>
      <c r="F504" s="155" t="s">
        <v>45</v>
      </c>
      <c r="G504" s="161" t="str">
        <f>Fecha_Base</f>
        <v>02/11/2017</v>
      </c>
    </row>
    <row r="505" spans="1:7" ht="20.100000000000001" customHeight="1" x14ac:dyDescent="0.2">
      <c r="A505" s="162" t="s">
        <v>822</v>
      </c>
      <c r="B505" s="163" t="str">
        <f>Ubicación</f>
        <v>DEPARTAMENTO RAWSON</v>
      </c>
      <c r="C505" s="163"/>
      <c r="D505" s="164"/>
      <c r="E505" s="165"/>
      <c r="F505" s="166"/>
      <c r="G505" s="167"/>
    </row>
    <row r="506" spans="1:7" ht="20.100000000000001" customHeight="1" x14ac:dyDescent="0.2">
      <c r="A506" s="162" t="s">
        <v>46</v>
      </c>
      <c r="B506" s="168">
        <v>5</v>
      </c>
      <c r="C506" s="169" t="str">
        <f>IF(B506="","",VLOOKUP(B506,Computo_Presupuesto,2,FALSE))</f>
        <v>HORMIGON ARMADO</v>
      </c>
      <c r="D506" s="170"/>
      <c r="E506" s="165"/>
      <c r="F506" s="166"/>
      <c r="G506" s="167"/>
    </row>
    <row r="507" spans="1:7" ht="20.100000000000001" customHeight="1" x14ac:dyDescent="0.2">
      <c r="A507" s="162" t="s">
        <v>32</v>
      </c>
      <c r="B507" s="248" t="s">
        <v>1718</v>
      </c>
      <c r="C507" s="169" t="str">
        <f>IF(B507=0,"",VLOOKUP(B507,Computo_Presupuesto,2,FALSE))</f>
        <v>Vigas de fundación</v>
      </c>
      <c r="D507" s="164"/>
      <c r="E507" s="165"/>
      <c r="F507" s="163" t="s">
        <v>33</v>
      </c>
      <c r="G507" s="171" t="str">
        <f>IF(B507=0,"",VLOOKUP(B507,Computo_Presupuesto,4,FALSE))</f>
        <v>m3</v>
      </c>
    </row>
    <row r="508" spans="1:7" ht="20.100000000000001" customHeight="1" x14ac:dyDescent="0.2">
      <c r="A508" s="162"/>
      <c r="B508" s="163"/>
      <c r="C508" s="169"/>
      <c r="D508" s="164"/>
      <c r="E508" s="165"/>
      <c r="F508" s="169"/>
      <c r="G508" s="172"/>
    </row>
    <row r="509" spans="1:7" ht="20.100000000000001" customHeight="1" x14ac:dyDescent="0.2">
      <c r="A509" s="338" t="s">
        <v>685</v>
      </c>
      <c r="B509" s="339"/>
      <c r="C509" s="340" t="s">
        <v>0</v>
      </c>
      <c r="D509" s="340" t="s">
        <v>34</v>
      </c>
      <c r="E509" s="341" t="s">
        <v>35</v>
      </c>
      <c r="F509" s="342" t="s">
        <v>36</v>
      </c>
      <c r="G509" s="343" t="s">
        <v>37</v>
      </c>
    </row>
    <row r="510" spans="1:7" s="15" customFormat="1" ht="20.100000000000001" customHeight="1" x14ac:dyDescent="0.2">
      <c r="A510" s="173" t="s">
        <v>686</v>
      </c>
      <c r="B510" s="174" t="s">
        <v>687</v>
      </c>
      <c r="C510" s="340"/>
      <c r="D510" s="340"/>
      <c r="E510" s="341"/>
      <c r="F510" s="342"/>
      <c r="G510" s="343"/>
    </row>
    <row r="511" spans="1:7" ht="20.100000000000001" customHeight="1" x14ac:dyDescent="0.2">
      <c r="A511" s="259"/>
      <c r="B511" s="175"/>
      <c r="C511" s="176" t="s">
        <v>825</v>
      </c>
      <c r="D511" s="177"/>
      <c r="E511" s="178"/>
      <c r="F511" s="179"/>
      <c r="G511" s="180"/>
    </row>
    <row r="512" spans="1:7" ht="20.100000000000001" customHeight="1" x14ac:dyDescent="0.2">
      <c r="A512" s="260"/>
      <c r="B512" s="181">
        <f t="shared" ref="B512:B523" si="66">IF(A512=0,0,VLOOKUP(A512,Tabla_Indices,2,FALSE))</f>
        <v>0</v>
      </c>
      <c r="C512" s="261"/>
      <c r="D512" s="262"/>
      <c r="E512" s="263"/>
      <c r="F512" s="264"/>
      <c r="G512" s="182">
        <f>ROUND(E512*F512,2)</f>
        <v>0</v>
      </c>
    </row>
    <row r="513" spans="1:7" ht="20.100000000000001" customHeight="1" x14ac:dyDescent="0.2">
      <c r="A513" s="265"/>
      <c r="B513" s="181">
        <f t="shared" si="66"/>
        <v>0</v>
      </c>
      <c r="C513" s="261"/>
      <c r="D513" s="262"/>
      <c r="E513" s="263"/>
      <c r="F513" s="264"/>
      <c r="G513" s="182">
        <f t="shared" ref="G513:G523" si="67">ROUND(E513*F513,2)</f>
        <v>0</v>
      </c>
    </row>
    <row r="514" spans="1:7" ht="20.100000000000001" customHeight="1" x14ac:dyDescent="0.2">
      <c r="A514" s="260"/>
      <c r="B514" s="181">
        <f t="shared" si="66"/>
        <v>0</v>
      </c>
      <c r="C514" s="261"/>
      <c r="D514" s="262"/>
      <c r="E514" s="263"/>
      <c r="F514" s="264"/>
      <c r="G514" s="182">
        <f t="shared" si="67"/>
        <v>0</v>
      </c>
    </row>
    <row r="515" spans="1:7" ht="20.100000000000001" customHeight="1" x14ac:dyDescent="0.2">
      <c r="A515" s="260"/>
      <c r="B515" s="181">
        <f t="shared" si="66"/>
        <v>0</v>
      </c>
      <c r="C515" s="261"/>
      <c r="D515" s="262"/>
      <c r="E515" s="263"/>
      <c r="F515" s="264"/>
      <c r="G515" s="182">
        <f t="shared" si="67"/>
        <v>0</v>
      </c>
    </row>
    <row r="516" spans="1:7" ht="20.100000000000001" customHeight="1" x14ac:dyDescent="0.2">
      <c r="A516" s="260"/>
      <c r="B516" s="181">
        <f t="shared" si="66"/>
        <v>0</v>
      </c>
      <c r="C516" s="261"/>
      <c r="D516" s="262"/>
      <c r="E516" s="266"/>
      <c r="F516" s="264"/>
      <c r="G516" s="182">
        <f t="shared" si="67"/>
        <v>0</v>
      </c>
    </row>
    <row r="517" spans="1:7" ht="20.100000000000001" customHeight="1" x14ac:dyDescent="0.2">
      <c r="A517" s="260"/>
      <c r="B517" s="181">
        <f t="shared" si="66"/>
        <v>0</v>
      </c>
      <c r="C517" s="261"/>
      <c r="D517" s="262"/>
      <c r="E517" s="266"/>
      <c r="F517" s="264"/>
      <c r="G517" s="182">
        <f t="shared" si="67"/>
        <v>0</v>
      </c>
    </row>
    <row r="518" spans="1:7" ht="20.100000000000001" customHeight="1" x14ac:dyDescent="0.2">
      <c r="A518" s="260"/>
      <c r="B518" s="181">
        <f t="shared" si="66"/>
        <v>0</v>
      </c>
      <c r="C518" s="261"/>
      <c r="D518" s="262"/>
      <c r="E518" s="263"/>
      <c r="F518" s="264"/>
      <c r="G518" s="182">
        <f t="shared" si="67"/>
        <v>0</v>
      </c>
    </row>
    <row r="519" spans="1:7" ht="20.100000000000001" customHeight="1" x14ac:dyDescent="0.2">
      <c r="A519" s="260"/>
      <c r="B519" s="181">
        <f t="shared" si="66"/>
        <v>0</v>
      </c>
      <c r="C519" s="261"/>
      <c r="D519" s="262"/>
      <c r="E519" s="263"/>
      <c r="F519" s="264"/>
      <c r="G519" s="182">
        <f t="shared" si="67"/>
        <v>0</v>
      </c>
    </row>
    <row r="520" spans="1:7" ht="20.100000000000001" customHeight="1" x14ac:dyDescent="0.2">
      <c r="A520" s="260"/>
      <c r="B520" s="181">
        <f t="shared" si="66"/>
        <v>0</v>
      </c>
      <c r="C520" s="261"/>
      <c r="D520" s="262"/>
      <c r="E520" s="263"/>
      <c r="F520" s="264"/>
      <c r="G520" s="182">
        <f t="shared" si="67"/>
        <v>0</v>
      </c>
    </row>
    <row r="521" spans="1:7" ht="20.100000000000001" customHeight="1" x14ac:dyDescent="0.2">
      <c r="A521" s="260"/>
      <c r="B521" s="181">
        <f t="shared" si="66"/>
        <v>0</v>
      </c>
      <c r="C521" s="261"/>
      <c r="D521" s="262"/>
      <c r="E521" s="263"/>
      <c r="F521" s="264"/>
      <c r="G521" s="182">
        <f t="shared" si="67"/>
        <v>0</v>
      </c>
    </row>
    <row r="522" spans="1:7" ht="20.100000000000001" customHeight="1" x14ac:dyDescent="0.2">
      <c r="A522" s="260"/>
      <c r="B522" s="181">
        <f t="shared" si="66"/>
        <v>0</v>
      </c>
      <c r="C522" s="261"/>
      <c r="D522" s="262"/>
      <c r="E522" s="263"/>
      <c r="F522" s="264"/>
      <c r="G522" s="182">
        <f t="shared" si="67"/>
        <v>0</v>
      </c>
    </row>
    <row r="523" spans="1:7" ht="20.100000000000001" customHeight="1" x14ac:dyDescent="0.2">
      <c r="A523" s="260"/>
      <c r="B523" s="181">
        <f t="shared" si="66"/>
        <v>0</v>
      </c>
      <c r="C523" s="261"/>
      <c r="D523" s="262"/>
      <c r="E523" s="263"/>
      <c r="F523" s="264"/>
      <c r="G523" s="182">
        <f t="shared" si="67"/>
        <v>0</v>
      </c>
    </row>
    <row r="524" spans="1:7" ht="20.100000000000001" customHeight="1" x14ac:dyDescent="0.2">
      <c r="A524" s="183"/>
      <c r="B524" s="169"/>
      <c r="C524" s="169"/>
      <c r="D524" s="164"/>
      <c r="E524" s="165"/>
      <c r="F524" s="184" t="s">
        <v>38</v>
      </c>
      <c r="G524" s="185">
        <f>SUBTOTAL(9,G512:G523)</f>
        <v>0</v>
      </c>
    </row>
    <row r="525" spans="1:7" ht="20.100000000000001" customHeight="1" x14ac:dyDescent="0.2">
      <c r="A525" s="183"/>
      <c r="B525" s="169"/>
      <c r="C525" s="186" t="s">
        <v>826</v>
      </c>
      <c r="D525" s="164"/>
      <c r="E525" s="165"/>
      <c r="F525" s="166"/>
      <c r="G525" s="187"/>
    </row>
    <row r="526" spans="1:7" ht="20.100000000000001" customHeight="1" x14ac:dyDescent="0.2">
      <c r="A526" s="260"/>
      <c r="B526" s="181">
        <f t="shared" ref="B526:B535" si="68">IF(A526=0,0,VLOOKUP(A526,Tabla_Indices,2,FALSE))</f>
        <v>0</v>
      </c>
      <c r="C526" s="267"/>
      <c r="D526" s="262"/>
      <c r="E526" s="263"/>
      <c r="F526" s="264"/>
      <c r="G526" s="182">
        <f>ROUND(E526*F526,2)</f>
        <v>0</v>
      </c>
    </row>
    <row r="527" spans="1:7" ht="20.100000000000001" customHeight="1" x14ac:dyDescent="0.2">
      <c r="A527" s="260"/>
      <c r="B527" s="181">
        <f t="shared" si="68"/>
        <v>0</v>
      </c>
      <c r="C527" s="261"/>
      <c r="D527" s="262"/>
      <c r="E527" s="263"/>
      <c r="F527" s="264"/>
      <c r="G527" s="182">
        <f>ROUND(E527*F527,2)</f>
        <v>0</v>
      </c>
    </row>
    <row r="528" spans="1:7" ht="20.100000000000001" customHeight="1" x14ac:dyDescent="0.2">
      <c r="A528" s="260"/>
      <c r="B528" s="181">
        <f t="shared" si="68"/>
        <v>0</v>
      </c>
      <c r="C528" s="261"/>
      <c r="D528" s="262"/>
      <c r="E528" s="263"/>
      <c r="F528" s="264"/>
      <c r="G528" s="182">
        <f t="shared" ref="G528:G535" si="69">ROUND(E528*F528,2)</f>
        <v>0</v>
      </c>
    </row>
    <row r="529" spans="1:7" ht="20.100000000000001" customHeight="1" x14ac:dyDescent="0.2">
      <c r="A529" s="260"/>
      <c r="B529" s="181">
        <f t="shared" si="68"/>
        <v>0</v>
      </c>
      <c r="C529" s="261"/>
      <c r="D529" s="262"/>
      <c r="E529" s="263"/>
      <c r="F529" s="264"/>
      <c r="G529" s="182">
        <f t="shared" si="69"/>
        <v>0</v>
      </c>
    </row>
    <row r="530" spans="1:7" ht="20.100000000000001" customHeight="1" x14ac:dyDescent="0.2">
      <c r="A530" s="260"/>
      <c r="B530" s="181">
        <f t="shared" si="68"/>
        <v>0</v>
      </c>
      <c r="C530" s="261"/>
      <c r="D530" s="262"/>
      <c r="E530" s="263"/>
      <c r="F530" s="264"/>
      <c r="G530" s="182">
        <f t="shared" si="69"/>
        <v>0</v>
      </c>
    </row>
    <row r="531" spans="1:7" ht="20.100000000000001" customHeight="1" x14ac:dyDescent="0.2">
      <c r="A531" s="260"/>
      <c r="B531" s="181">
        <f t="shared" si="68"/>
        <v>0</v>
      </c>
      <c r="C531" s="261"/>
      <c r="D531" s="262"/>
      <c r="E531" s="263"/>
      <c r="F531" s="264"/>
      <c r="G531" s="182">
        <f t="shared" si="69"/>
        <v>0</v>
      </c>
    </row>
    <row r="532" spans="1:7" ht="20.100000000000001" customHeight="1" x14ac:dyDescent="0.2">
      <c r="A532" s="260"/>
      <c r="B532" s="181">
        <f t="shared" si="68"/>
        <v>0</v>
      </c>
      <c r="C532" s="261"/>
      <c r="D532" s="262"/>
      <c r="E532" s="263"/>
      <c r="F532" s="264"/>
      <c r="G532" s="182">
        <f t="shared" si="69"/>
        <v>0</v>
      </c>
    </row>
    <row r="533" spans="1:7" ht="20.100000000000001" customHeight="1" x14ac:dyDescent="0.2">
      <c r="A533" s="260"/>
      <c r="B533" s="181">
        <f t="shared" si="68"/>
        <v>0</v>
      </c>
      <c r="C533" s="261"/>
      <c r="D533" s="262"/>
      <c r="E533" s="263"/>
      <c r="F533" s="264"/>
      <c r="G533" s="182">
        <f t="shared" si="69"/>
        <v>0</v>
      </c>
    </row>
    <row r="534" spans="1:7" ht="20.100000000000001" customHeight="1" x14ac:dyDescent="0.2">
      <c r="A534" s="260"/>
      <c r="B534" s="181">
        <f t="shared" si="68"/>
        <v>0</v>
      </c>
      <c r="C534" s="261"/>
      <c r="D534" s="262"/>
      <c r="E534" s="263"/>
      <c r="F534" s="264"/>
      <c r="G534" s="182">
        <f t="shared" si="69"/>
        <v>0</v>
      </c>
    </row>
    <row r="535" spans="1:7" ht="20.100000000000001" customHeight="1" x14ac:dyDescent="0.2">
      <c r="A535" s="260"/>
      <c r="B535" s="181">
        <f t="shared" si="68"/>
        <v>0</v>
      </c>
      <c r="C535" s="261"/>
      <c r="D535" s="262"/>
      <c r="E535" s="263"/>
      <c r="F535" s="264"/>
      <c r="G535" s="182">
        <f t="shared" si="69"/>
        <v>0</v>
      </c>
    </row>
    <row r="536" spans="1:7" ht="20.100000000000001" customHeight="1" x14ac:dyDescent="0.2">
      <c r="A536" s="183"/>
      <c r="B536" s="169"/>
      <c r="C536" s="169"/>
      <c r="D536" s="164"/>
      <c r="E536" s="165"/>
      <c r="F536" s="184" t="s">
        <v>39</v>
      </c>
      <c r="G536" s="185">
        <f>SUBTOTAL(9,G526:G535)</f>
        <v>0</v>
      </c>
    </row>
    <row r="537" spans="1:7" ht="20.100000000000001" customHeight="1" x14ac:dyDescent="0.2">
      <c r="A537" s="183"/>
      <c r="B537" s="169"/>
      <c r="C537" s="186" t="s">
        <v>827</v>
      </c>
      <c r="D537" s="164"/>
      <c r="E537" s="165"/>
      <c r="F537" s="169"/>
      <c r="G537" s="187"/>
    </row>
    <row r="538" spans="1:7" ht="20.100000000000001" customHeight="1" x14ac:dyDescent="0.2">
      <c r="A538" s="260"/>
      <c r="B538" s="181">
        <f t="shared" ref="B538:B546" si="70">IF(A538=0,0,VLOOKUP(A538,Tabla_Indices,2,FALSE))</f>
        <v>0</v>
      </c>
      <c r="C538" s="261"/>
      <c r="D538" s="262"/>
      <c r="E538" s="263"/>
      <c r="F538" s="268"/>
      <c r="G538" s="188">
        <f>ROUND(E538*F538,2)</f>
        <v>0</v>
      </c>
    </row>
    <row r="539" spans="1:7" ht="20.100000000000001" customHeight="1" x14ac:dyDescent="0.2">
      <c r="A539" s="260"/>
      <c r="B539" s="181">
        <f t="shared" si="70"/>
        <v>0</v>
      </c>
      <c r="C539" s="267"/>
      <c r="D539" s="262"/>
      <c r="E539" s="263"/>
      <c r="F539" s="264"/>
      <c r="G539" s="188">
        <f>ROUND(E539*F539,2)</f>
        <v>0</v>
      </c>
    </row>
    <row r="540" spans="1:7" ht="20.100000000000001" customHeight="1" x14ac:dyDescent="0.2">
      <c r="A540" s="260"/>
      <c r="B540" s="181">
        <f t="shared" si="70"/>
        <v>0</v>
      </c>
      <c r="C540" s="269"/>
      <c r="D540" s="262"/>
      <c r="E540" s="263"/>
      <c r="F540" s="264"/>
      <c r="G540" s="188">
        <f>ROUND(E540*F540,2)</f>
        <v>0</v>
      </c>
    </row>
    <row r="541" spans="1:7" ht="20.100000000000001" customHeight="1" x14ac:dyDescent="0.2">
      <c r="A541" s="260"/>
      <c r="B541" s="181">
        <f t="shared" si="70"/>
        <v>0</v>
      </c>
      <c r="C541" s="269"/>
      <c r="D541" s="262"/>
      <c r="E541" s="263"/>
      <c r="F541" s="264"/>
      <c r="G541" s="188">
        <f>ROUND(E541*F541,2)</f>
        <v>0</v>
      </c>
    </row>
    <row r="542" spans="1:7" ht="20.100000000000001" customHeight="1" x14ac:dyDescent="0.2">
      <c r="A542" s="260"/>
      <c r="B542" s="181">
        <f t="shared" si="70"/>
        <v>0</v>
      </c>
      <c r="C542" s="269"/>
      <c r="D542" s="262"/>
      <c r="E542" s="263"/>
      <c r="F542" s="264"/>
      <c r="G542" s="188">
        <f t="shared" ref="G542:G546" si="71">ROUND(E542*F542,2)</f>
        <v>0</v>
      </c>
    </row>
    <row r="543" spans="1:7" ht="20.100000000000001" customHeight="1" x14ac:dyDescent="0.2">
      <c r="A543" s="260"/>
      <c r="B543" s="181">
        <f t="shared" si="70"/>
        <v>0</v>
      </c>
      <c r="C543" s="269"/>
      <c r="D543" s="262"/>
      <c r="E543" s="263"/>
      <c r="F543" s="264"/>
      <c r="G543" s="188">
        <f t="shared" si="71"/>
        <v>0</v>
      </c>
    </row>
    <row r="544" spans="1:7" ht="20.100000000000001" customHeight="1" x14ac:dyDescent="0.2">
      <c r="A544" s="260"/>
      <c r="B544" s="181">
        <f t="shared" si="70"/>
        <v>0</v>
      </c>
      <c r="C544" s="261"/>
      <c r="D544" s="262"/>
      <c r="E544" s="263"/>
      <c r="F544" s="264"/>
      <c r="G544" s="188">
        <f t="shared" si="71"/>
        <v>0</v>
      </c>
    </row>
    <row r="545" spans="1:7" ht="20.100000000000001" customHeight="1" x14ac:dyDescent="0.2">
      <c r="A545" s="260"/>
      <c r="B545" s="181">
        <f t="shared" si="70"/>
        <v>0</v>
      </c>
      <c r="C545" s="261"/>
      <c r="D545" s="262"/>
      <c r="E545" s="263"/>
      <c r="F545" s="264"/>
      <c r="G545" s="188">
        <f t="shared" si="71"/>
        <v>0</v>
      </c>
    </row>
    <row r="546" spans="1:7" ht="20.100000000000001" customHeight="1" x14ac:dyDescent="0.2">
      <c r="A546" s="260"/>
      <c r="B546" s="181">
        <f t="shared" si="70"/>
        <v>0</v>
      </c>
      <c r="C546" s="261"/>
      <c r="D546" s="262"/>
      <c r="E546" s="263"/>
      <c r="F546" s="264"/>
      <c r="G546" s="188">
        <f t="shared" si="71"/>
        <v>0</v>
      </c>
    </row>
    <row r="547" spans="1:7" ht="20.100000000000001" customHeight="1" x14ac:dyDescent="0.2">
      <c r="A547" s="243"/>
      <c r="B547" s="164"/>
      <c r="C547" s="169"/>
      <c r="D547" s="164"/>
      <c r="E547" s="165"/>
      <c r="F547" s="184" t="s">
        <v>40</v>
      </c>
      <c r="G547" s="185">
        <f>SUBTOTAL(9,G538:G546)</f>
        <v>0</v>
      </c>
    </row>
    <row r="548" spans="1:7" ht="20.100000000000001" customHeight="1" thickBot="1" x14ac:dyDescent="0.25">
      <c r="A548" s="190"/>
      <c r="B548" s="191"/>
      <c r="C548" s="192"/>
      <c r="D548" s="191"/>
      <c r="E548" s="193"/>
      <c r="F548" s="194"/>
      <c r="G548" s="195"/>
    </row>
    <row r="549" spans="1:7" ht="20.100000000000001" customHeight="1" thickBot="1" x14ac:dyDescent="0.25">
      <c r="A549" s="244" t="str">
        <f>B507</f>
        <v>5-3</v>
      </c>
      <c r="B549" s="242" t="str">
        <f>C507</f>
        <v>Vigas de fundación</v>
      </c>
      <c r="C549" s="196"/>
      <c r="D549" s="196" t="s">
        <v>41</v>
      </c>
      <c r="E549" s="197"/>
      <c r="F549" s="198" t="s">
        <v>42</v>
      </c>
      <c r="G549" s="199">
        <f>SUBTOTAL(9,G512:G548)</f>
        <v>0</v>
      </c>
    </row>
    <row r="550" spans="1:7" ht="20.100000000000001" customHeight="1" thickTop="1" thickBot="1" x14ac:dyDescent="0.25"/>
    <row r="551" spans="1:7" ht="20.100000000000001" customHeight="1" thickTop="1" x14ac:dyDescent="0.2">
      <c r="A551" s="335" t="s">
        <v>44</v>
      </c>
      <c r="B551" s="336"/>
      <c r="C551" s="336"/>
      <c r="D551" s="336"/>
      <c r="E551" s="336"/>
      <c r="F551" s="336"/>
      <c r="G551" s="337"/>
    </row>
    <row r="552" spans="1:7" ht="20.100000000000001" customHeight="1" x14ac:dyDescent="0.2">
      <c r="A552" s="154" t="s">
        <v>823</v>
      </c>
      <c r="B552" s="155" t="str">
        <f>Comitente</f>
        <v>DIRECCIÓN ARQUITECTURA</v>
      </c>
      <c r="C552" s="156"/>
      <c r="D552" s="157"/>
      <c r="E552" s="157"/>
      <c r="F552" s="158"/>
      <c r="G552" s="159"/>
    </row>
    <row r="553" spans="1:7" ht="20.100000000000001" customHeight="1" x14ac:dyDescent="0.2">
      <c r="A553" s="154" t="s">
        <v>824</v>
      </c>
      <c r="B553" s="155">
        <f>Contratista</f>
        <v>0</v>
      </c>
      <c r="C553" s="160"/>
      <c r="D553" s="160"/>
      <c r="E553" s="160"/>
      <c r="F553" s="155"/>
      <c r="G553" s="161"/>
    </row>
    <row r="554" spans="1:7" ht="20.100000000000001" customHeight="1" x14ac:dyDescent="0.2">
      <c r="A554" s="154" t="s">
        <v>31</v>
      </c>
      <c r="B554" s="155" t="str">
        <f>Obra</f>
        <v>ESTADIO DEPORTIVO U.P.C.N.</v>
      </c>
      <c r="C554" s="160"/>
      <c r="D554" s="160"/>
      <c r="E554" s="160"/>
      <c r="F554" s="155" t="s">
        <v>45</v>
      </c>
      <c r="G554" s="161" t="str">
        <f>Fecha_Base</f>
        <v>02/11/2017</v>
      </c>
    </row>
    <row r="555" spans="1:7" ht="20.100000000000001" customHeight="1" x14ac:dyDescent="0.2">
      <c r="A555" s="162" t="s">
        <v>822</v>
      </c>
      <c r="B555" s="163" t="str">
        <f>Ubicación</f>
        <v>DEPARTAMENTO RAWSON</v>
      </c>
      <c r="C555" s="163"/>
      <c r="D555" s="164"/>
      <c r="E555" s="165"/>
      <c r="F555" s="166"/>
      <c r="G555" s="167"/>
    </row>
    <row r="556" spans="1:7" ht="20.100000000000001" customHeight="1" x14ac:dyDescent="0.2">
      <c r="A556" s="162" t="s">
        <v>46</v>
      </c>
      <c r="B556" s="270">
        <v>5</v>
      </c>
      <c r="C556" s="169" t="str">
        <f>IF(B556="","",VLOOKUP(B556,Computo_Presupuesto,2,FALSE))</f>
        <v>HORMIGON ARMADO</v>
      </c>
      <c r="D556" s="170"/>
      <c r="E556" s="165"/>
      <c r="F556" s="166"/>
      <c r="G556" s="167"/>
    </row>
    <row r="557" spans="1:7" ht="20.100000000000001" customHeight="1" x14ac:dyDescent="0.2">
      <c r="A557" s="162" t="s">
        <v>32</v>
      </c>
      <c r="B557" s="248" t="s">
        <v>1719</v>
      </c>
      <c r="C557" s="169" t="str">
        <f>IF(B557=0,"",VLOOKUP(B557,Computo_Presupuesto,2,FALSE))</f>
        <v>Vigas de encadenado</v>
      </c>
      <c r="D557" s="164"/>
      <c r="E557" s="165"/>
      <c r="F557" s="163" t="s">
        <v>33</v>
      </c>
      <c r="G557" s="171" t="str">
        <f>IF(B557=0,"",VLOOKUP(B557,Computo_Presupuesto,4,FALSE))</f>
        <v>m3</v>
      </c>
    </row>
    <row r="558" spans="1:7" ht="20.100000000000001" customHeight="1" x14ac:dyDescent="0.2">
      <c r="A558" s="162"/>
      <c r="B558" s="163"/>
      <c r="C558" s="169"/>
      <c r="D558" s="164"/>
      <c r="E558" s="165"/>
      <c r="F558" s="169"/>
      <c r="G558" s="172"/>
    </row>
    <row r="559" spans="1:7" ht="20.100000000000001" customHeight="1" x14ac:dyDescent="0.2">
      <c r="A559" s="338" t="s">
        <v>685</v>
      </c>
      <c r="B559" s="339"/>
      <c r="C559" s="340" t="s">
        <v>0</v>
      </c>
      <c r="D559" s="340" t="s">
        <v>34</v>
      </c>
      <c r="E559" s="341" t="s">
        <v>35</v>
      </c>
      <c r="F559" s="342" t="s">
        <v>36</v>
      </c>
      <c r="G559" s="343" t="s">
        <v>37</v>
      </c>
    </row>
    <row r="560" spans="1:7" ht="20.100000000000001" customHeight="1" x14ac:dyDescent="0.2">
      <c r="A560" s="173" t="s">
        <v>686</v>
      </c>
      <c r="B560" s="174" t="s">
        <v>687</v>
      </c>
      <c r="C560" s="340"/>
      <c r="D560" s="340"/>
      <c r="E560" s="341"/>
      <c r="F560" s="342"/>
      <c r="G560" s="343"/>
    </row>
    <row r="561" spans="1:7" ht="20.100000000000001" customHeight="1" x14ac:dyDescent="0.2">
      <c r="A561" s="259"/>
      <c r="B561" s="175"/>
      <c r="C561" s="176" t="s">
        <v>825</v>
      </c>
      <c r="D561" s="177"/>
      <c r="E561" s="178"/>
      <c r="F561" s="179"/>
      <c r="G561" s="180"/>
    </row>
    <row r="562" spans="1:7" ht="20.100000000000001" customHeight="1" x14ac:dyDescent="0.2">
      <c r="A562" s="260"/>
      <c r="B562" s="181">
        <f t="shared" ref="B562:B573" si="72">IF(A562=0,0,VLOOKUP(A562,Tabla_Indices,2,FALSE))</f>
        <v>0</v>
      </c>
      <c r="C562" s="261"/>
      <c r="D562" s="262"/>
      <c r="E562" s="263"/>
      <c r="F562" s="264"/>
      <c r="G562" s="182">
        <f>ROUND(E562*F562,2)</f>
        <v>0</v>
      </c>
    </row>
    <row r="563" spans="1:7" ht="20.100000000000001" customHeight="1" x14ac:dyDescent="0.2">
      <c r="A563" s="265"/>
      <c r="B563" s="181">
        <f t="shared" si="72"/>
        <v>0</v>
      </c>
      <c r="C563" s="261"/>
      <c r="D563" s="262"/>
      <c r="E563" s="263"/>
      <c r="F563" s="264"/>
      <c r="G563" s="182">
        <f t="shared" ref="G563:G573" si="73">ROUND(E563*F563,2)</f>
        <v>0</v>
      </c>
    </row>
    <row r="564" spans="1:7" ht="20.100000000000001" customHeight="1" x14ac:dyDescent="0.2">
      <c r="A564" s="260"/>
      <c r="B564" s="181">
        <f t="shared" si="72"/>
        <v>0</v>
      </c>
      <c r="C564" s="261"/>
      <c r="D564" s="262"/>
      <c r="E564" s="263"/>
      <c r="F564" s="264"/>
      <c r="G564" s="182">
        <f t="shared" si="73"/>
        <v>0</v>
      </c>
    </row>
    <row r="565" spans="1:7" ht="20.100000000000001" customHeight="1" x14ac:dyDescent="0.2">
      <c r="A565" s="260"/>
      <c r="B565" s="181">
        <f t="shared" si="72"/>
        <v>0</v>
      </c>
      <c r="C565" s="261"/>
      <c r="D565" s="262"/>
      <c r="E565" s="263"/>
      <c r="F565" s="264"/>
      <c r="G565" s="182">
        <f t="shared" si="73"/>
        <v>0</v>
      </c>
    </row>
    <row r="566" spans="1:7" ht="20.100000000000001" customHeight="1" x14ac:dyDescent="0.2">
      <c r="A566" s="260"/>
      <c r="B566" s="181">
        <f t="shared" si="72"/>
        <v>0</v>
      </c>
      <c r="C566" s="261"/>
      <c r="D566" s="262"/>
      <c r="E566" s="266"/>
      <c r="F566" s="264"/>
      <c r="G566" s="182">
        <f t="shared" si="73"/>
        <v>0</v>
      </c>
    </row>
    <row r="567" spans="1:7" ht="20.100000000000001" customHeight="1" x14ac:dyDescent="0.2">
      <c r="A567" s="260"/>
      <c r="B567" s="181">
        <f t="shared" si="72"/>
        <v>0</v>
      </c>
      <c r="C567" s="261"/>
      <c r="D567" s="262"/>
      <c r="E567" s="266"/>
      <c r="F567" s="264"/>
      <c r="G567" s="182">
        <f t="shared" si="73"/>
        <v>0</v>
      </c>
    </row>
    <row r="568" spans="1:7" ht="20.100000000000001" customHeight="1" x14ac:dyDescent="0.2">
      <c r="A568" s="260"/>
      <c r="B568" s="181">
        <f t="shared" si="72"/>
        <v>0</v>
      </c>
      <c r="C568" s="261"/>
      <c r="D568" s="262"/>
      <c r="E568" s="263"/>
      <c r="F568" s="264"/>
      <c r="G568" s="182">
        <f t="shared" si="73"/>
        <v>0</v>
      </c>
    </row>
    <row r="569" spans="1:7" ht="20.100000000000001" customHeight="1" x14ac:dyDescent="0.2">
      <c r="A569" s="260"/>
      <c r="B569" s="181">
        <f t="shared" si="72"/>
        <v>0</v>
      </c>
      <c r="C569" s="261"/>
      <c r="D569" s="262"/>
      <c r="E569" s="263"/>
      <c r="F569" s="264"/>
      <c r="G569" s="182">
        <f t="shared" si="73"/>
        <v>0</v>
      </c>
    </row>
    <row r="570" spans="1:7" ht="20.100000000000001" customHeight="1" x14ac:dyDescent="0.2">
      <c r="A570" s="260"/>
      <c r="B570" s="181">
        <f t="shared" si="72"/>
        <v>0</v>
      </c>
      <c r="C570" s="261"/>
      <c r="D570" s="262"/>
      <c r="E570" s="263"/>
      <c r="F570" s="264"/>
      <c r="G570" s="182">
        <f t="shared" si="73"/>
        <v>0</v>
      </c>
    </row>
    <row r="571" spans="1:7" ht="20.100000000000001" customHeight="1" x14ac:dyDescent="0.2">
      <c r="A571" s="260"/>
      <c r="B571" s="181">
        <f t="shared" si="72"/>
        <v>0</v>
      </c>
      <c r="C571" s="261"/>
      <c r="D571" s="262"/>
      <c r="E571" s="263"/>
      <c r="F571" s="264"/>
      <c r="G571" s="182">
        <f t="shared" si="73"/>
        <v>0</v>
      </c>
    </row>
    <row r="572" spans="1:7" ht="20.100000000000001" customHeight="1" x14ac:dyDescent="0.2">
      <c r="A572" s="260"/>
      <c r="B572" s="181">
        <f t="shared" si="72"/>
        <v>0</v>
      </c>
      <c r="C572" s="261"/>
      <c r="D572" s="262"/>
      <c r="E572" s="263"/>
      <c r="F572" s="264"/>
      <c r="G572" s="182">
        <f t="shared" si="73"/>
        <v>0</v>
      </c>
    </row>
    <row r="573" spans="1:7" ht="20.100000000000001" customHeight="1" x14ac:dyDescent="0.2">
      <c r="A573" s="260"/>
      <c r="B573" s="181">
        <f t="shared" si="72"/>
        <v>0</v>
      </c>
      <c r="C573" s="261"/>
      <c r="D573" s="262"/>
      <c r="E573" s="263"/>
      <c r="F573" s="264"/>
      <c r="G573" s="182">
        <f t="shared" si="73"/>
        <v>0</v>
      </c>
    </row>
    <row r="574" spans="1:7" ht="20.100000000000001" customHeight="1" x14ac:dyDescent="0.2">
      <c r="A574" s="183"/>
      <c r="B574" s="169"/>
      <c r="C574" s="169"/>
      <c r="D574" s="164"/>
      <c r="E574" s="165"/>
      <c r="F574" s="184" t="s">
        <v>38</v>
      </c>
      <c r="G574" s="185">
        <f>SUBTOTAL(9,G562:G573)</f>
        <v>0</v>
      </c>
    </row>
    <row r="575" spans="1:7" ht="20.100000000000001" customHeight="1" x14ac:dyDescent="0.2">
      <c r="A575" s="183"/>
      <c r="B575" s="169"/>
      <c r="C575" s="186" t="s">
        <v>826</v>
      </c>
      <c r="D575" s="164"/>
      <c r="E575" s="165"/>
      <c r="F575" s="166"/>
      <c r="G575" s="187"/>
    </row>
    <row r="576" spans="1:7" ht="20.100000000000001" customHeight="1" x14ac:dyDescent="0.2">
      <c r="A576" s="260"/>
      <c r="B576" s="181">
        <f t="shared" ref="B576:B585" si="74">IF(A576=0,0,VLOOKUP(A576,Tabla_Indices,2,FALSE))</f>
        <v>0</v>
      </c>
      <c r="C576" s="267"/>
      <c r="D576" s="262"/>
      <c r="E576" s="263"/>
      <c r="F576" s="264"/>
      <c r="G576" s="182">
        <f>ROUND(E576*F576,2)</f>
        <v>0</v>
      </c>
    </row>
    <row r="577" spans="1:7" ht="20.100000000000001" customHeight="1" x14ac:dyDescent="0.2">
      <c r="A577" s="260"/>
      <c r="B577" s="181">
        <f t="shared" si="74"/>
        <v>0</v>
      </c>
      <c r="C577" s="261"/>
      <c r="D577" s="262"/>
      <c r="E577" s="263"/>
      <c r="F577" s="264"/>
      <c r="G577" s="182">
        <f>ROUND(E577*F577,2)</f>
        <v>0</v>
      </c>
    </row>
    <row r="578" spans="1:7" ht="20.100000000000001" customHeight="1" x14ac:dyDescent="0.2">
      <c r="A578" s="260"/>
      <c r="B578" s="181">
        <f t="shared" si="74"/>
        <v>0</v>
      </c>
      <c r="C578" s="261"/>
      <c r="D578" s="262"/>
      <c r="E578" s="263"/>
      <c r="F578" s="264"/>
      <c r="G578" s="182">
        <f t="shared" ref="G578:G585" si="75">ROUND(E578*F578,2)</f>
        <v>0</v>
      </c>
    </row>
    <row r="579" spans="1:7" ht="20.100000000000001" customHeight="1" x14ac:dyDescent="0.2">
      <c r="A579" s="260"/>
      <c r="B579" s="181">
        <f t="shared" si="74"/>
        <v>0</v>
      </c>
      <c r="C579" s="261"/>
      <c r="D579" s="262"/>
      <c r="E579" s="263"/>
      <c r="F579" s="264"/>
      <c r="G579" s="182">
        <f t="shared" si="75"/>
        <v>0</v>
      </c>
    </row>
    <row r="580" spans="1:7" ht="20.100000000000001" customHeight="1" x14ac:dyDescent="0.2">
      <c r="A580" s="260"/>
      <c r="B580" s="181">
        <f t="shared" si="74"/>
        <v>0</v>
      </c>
      <c r="C580" s="261"/>
      <c r="D580" s="262"/>
      <c r="E580" s="263"/>
      <c r="F580" s="264"/>
      <c r="G580" s="182">
        <f t="shared" si="75"/>
        <v>0</v>
      </c>
    </row>
    <row r="581" spans="1:7" ht="20.100000000000001" customHeight="1" x14ac:dyDescent="0.2">
      <c r="A581" s="260"/>
      <c r="B581" s="181">
        <f t="shared" si="74"/>
        <v>0</v>
      </c>
      <c r="C581" s="261"/>
      <c r="D581" s="262"/>
      <c r="E581" s="263"/>
      <c r="F581" s="264"/>
      <c r="G581" s="182">
        <f t="shared" si="75"/>
        <v>0</v>
      </c>
    </row>
    <row r="582" spans="1:7" ht="20.100000000000001" customHeight="1" x14ac:dyDescent="0.2">
      <c r="A582" s="260"/>
      <c r="B582" s="181">
        <f t="shared" si="74"/>
        <v>0</v>
      </c>
      <c r="C582" s="261"/>
      <c r="D582" s="262"/>
      <c r="E582" s="263"/>
      <c r="F582" s="264"/>
      <c r="G582" s="182">
        <f t="shared" si="75"/>
        <v>0</v>
      </c>
    </row>
    <row r="583" spans="1:7" ht="20.100000000000001" customHeight="1" x14ac:dyDescent="0.2">
      <c r="A583" s="260"/>
      <c r="B583" s="181">
        <f t="shared" si="74"/>
        <v>0</v>
      </c>
      <c r="C583" s="261"/>
      <c r="D583" s="262"/>
      <c r="E583" s="263"/>
      <c r="F583" s="264"/>
      <c r="G583" s="182">
        <f t="shared" si="75"/>
        <v>0</v>
      </c>
    </row>
    <row r="584" spans="1:7" ht="20.100000000000001" customHeight="1" x14ac:dyDescent="0.2">
      <c r="A584" s="260"/>
      <c r="B584" s="181">
        <f t="shared" si="74"/>
        <v>0</v>
      </c>
      <c r="C584" s="261"/>
      <c r="D584" s="262"/>
      <c r="E584" s="263"/>
      <c r="F584" s="264"/>
      <c r="G584" s="182">
        <f t="shared" si="75"/>
        <v>0</v>
      </c>
    </row>
    <row r="585" spans="1:7" ht="20.100000000000001" customHeight="1" x14ac:dyDescent="0.2">
      <c r="A585" s="260"/>
      <c r="B585" s="181">
        <f t="shared" si="74"/>
        <v>0</v>
      </c>
      <c r="C585" s="261"/>
      <c r="D585" s="262"/>
      <c r="E585" s="263"/>
      <c r="F585" s="264"/>
      <c r="G585" s="182">
        <f t="shared" si="75"/>
        <v>0</v>
      </c>
    </row>
    <row r="586" spans="1:7" ht="20.100000000000001" customHeight="1" x14ac:dyDescent="0.2">
      <c r="A586" s="183"/>
      <c r="B586" s="169"/>
      <c r="C586" s="169"/>
      <c r="D586" s="164"/>
      <c r="E586" s="165"/>
      <c r="F586" s="184" t="s">
        <v>39</v>
      </c>
      <c r="G586" s="185">
        <f>SUBTOTAL(9,G576:G585)</f>
        <v>0</v>
      </c>
    </row>
    <row r="587" spans="1:7" ht="20.100000000000001" customHeight="1" x14ac:dyDescent="0.2">
      <c r="A587" s="183"/>
      <c r="B587" s="169"/>
      <c r="C587" s="186" t="s">
        <v>827</v>
      </c>
      <c r="D587" s="164"/>
      <c r="E587" s="165"/>
      <c r="F587" s="169"/>
      <c r="G587" s="187"/>
    </row>
    <row r="588" spans="1:7" ht="20.100000000000001" customHeight="1" x14ac:dyDescent="0.2">
      <c r="A588" s="260"/>
      <c r="B588" s="181">
        <f t="shared" ref="B588:B596" si="76">IF(A588=0,0,VLOOKUP(A588,Tabla_Indices,2,FALSE))</f>
        <v>0</v>
      </c>
      <c r="C588" s="261"/>
      <c r="D588" s="262"/>
      <c r="E588" s="263"/>
      <c r="F588" s="268"/>
      <c r="G588" s="188">
        <f>ROUND(E588*F588,2)</f>
        <v>0</v>
      </c>
    </row>
    <row r="589" spans="1:7" ht="20.100000000000001" customHeight="1" x14ac:dyDescent="0.2">
      <c r="A589" s="260"/>
      <c r="B589" s="181">
        <f t="shared" si="76"/>
        <v>0</v>
      </c>
      <c r="C589" s="267"/>
      <c r="D589" s="262"/>
      <c r="E589" s="263"/>
      <c r="F589" s="264"/>
      <c r="G589" s="188">
        <f>ROUND(E589*F589,2)</f>
        <v>0</v>
      </c>
    </row>
    <row r="590" spans="1:7" ht="20.100000000000001" customHeight="1" x14ac:dyDescent="0.2">
      <c r="A590" s="260"/>
      <c r="B590" s="181">
        <f t="shared" si="76"/>
        <v>0</v>
      </c>
      <c r="C590" s="269"/>
      <c r="D590" s="262"/>
      <c r="E590" s="263"/>
      <c r="F590" s="264"/>
      <c r="G590" s="188">
        <f>ROUND(E590*F590,2)</f>
        <v>0</v>
      </c>
    </row>
    <row r="591" spans="1:7" ht="20.100000000000001" customHeight="1" x14ac:dyDescent="0.2">
      <c r="A591" s="260"/>
      <c r="B591" s="181">
        <f t="shared" si="76"/>
        <v>0</v>
      </c>
      <c r="C591" s="269"/>
      <c r="D591" s="262"/>
      <c r="E591" s="263"/>
      <c r="F591" s="264"/>
      <c r="G591" s="188">
        <f>ROUND(E591*F591,2)</f>
        <v>0</v>
      </c>
    </row>
    <row r="592" spans="1:7" ht="20.100000000000001" customHeight="1" x14ac:dyDescent="0.2">
      <c r="A592" s="260"/>
      <c r="B592" s="181">
        <f t="shared" si="76"/>
        <v>0</v>
      </c>
      <c r="C592" s="269"/>
      <c r="D592" s="262"/>
      <c r="E592" s="263"/>
      <c r="F592" s="264"/>
      <c r="G592" s="188">
        <f t="shared" ref="G592:G596" si="77">ROUND(E592*F592,2)</f>
        <v>0</v>
      </c>
    </row>
    <row r="593" spans="1:7" ht="20.100000000000001" customHeight="1" x14ac:dyDescent="0.2">
      <c r="A593" s="260"/>
      <c r="B593" s="181">
        <f t="shared" si="76"/>
        <v>0</v>
      </c>
      <c r="C593" s="269"/>
      <c r="D593" s="262"/>
      <c r="E593" s="263"/>
      <c r="F593" s="264"/>
      <c r="G593" s="188">
        <f t="shared" si="77"/>
        <v>0</v>
      </c>
    </row>
    <row r="594" spans="1:7" ht="20.100000000000001" customHeight="1" x14ac:dyDescent="0.2">
      <c r="A594" s="260"/>
      <c r="B594" s="181">
        <f t="shared" si="76"/>
        <v>0</v>
      </c>
      <c r="C594" s="261"/>
      <c r="D594" s="262"/>
      <c r="E594" s="263"/>
      <c r="F594" s="264"/>
      <c r="G594" s="188">
        <f t="shared" si="77"/>
        <v>0</v>
      </c>
    </row>
    <row r="595" spans="1:7" ht="20.100000000000001" customHeight="1" x14ac:dyDescent="0.2">
      <c r="A595" s="260"/>
      <c r="B595" s="181">
        <f t="shared" si="76"/>
        <v>0</v>
      </c>
      <c r="C595" s="261"/>
      <c r="D595" s="262"/>
      <c r="E595" s="263"/>
      <c r="F595" s="264"/>
      <c r="G595" s="188">
        <f t="shared" si="77"/>
        <v>0</v>
      </c>
    </row>
    <row r="596" spans="1:7" ht="20.100000000000001" customHeight="1" x14ac:dyDescent="0.2">
      <c r="A596" s="260"/>
      <c r="B596" s="181">
        <f t="shared" si="76"/>
        <v>0</v>
      </c>
      <c r="C596" s="261"/>
      <c r="D596" s="262"/>
      <c r="E596" s="263"/>
      <c r="F596" s="264"/>
      <c r="G596" s="188">
        <f t="shared" si="77"/>
        <v>0</v>
      </c>
    </row>
    <row r="597" spans="1:7" ht="20.100000000000001" customHeight="1" x14ac:dyDescent="0.2">
      <c r="A597" s="189"/>
      <c r="B597" s="164"/>
      <c r="C597" s="169"/>
      <c r="D597" s="164"/>
      <c r="E597" s="165"/>
      <c r="F597" s="184" t="s">
        <v>40</v>
      </c>
      <c r="G597" s="185">
        <f>SUBTOTAL(9,G588:G596)</f>
        <v>0</v>
      </c>
    </row>
    <row r="598" spans="1:7" ht="20.100000000000001" customHeight="1" thickBot="1" x14ac:dyDescent="0.25">
      <c r="A598" s="190"/>
      <c r="B598" s="191"/>
      <c r="C598" s="192"/>
      <c r="D598" s="191"/>
      <c r="E598" s="193"/>
      <c r="F598" s="194"/>
      <c r="G598" s="195"/>
    </row>
    <row r="599" spans="1:7" ht="20.100000000000001" customHeight="1" thickBot="1" x14ac:dyDescent="0.25">
      <c r="A599" s="244" t="str">
        <f>B557</f>
        <v>5-4</v>
      </c>
      <c r="B599" s="242" t="str">
        <f>C557</f>
        <v>Vigas de encadenado</v>
      </c>
      <c r="C599" s="196"/>
      <c r="D599" s="196" t="s">
        <v>41</v>
      </c>
      <c r="E599" s="197"/>
      <c r="F599" s="198" t="s">
        <v>42</v>
      </c>
      <c r="G599" s="199">
        <f>SUBTOTAL(9,G562:G598)</f>
        <v>0</v>
      </c>
    </row>
    <row r="600" spans="1:7" ht="20.100000000000001" customHeight="1" thickTop="1" thickBot="1" x14ac:dyDescent="0.25"/>
    <row r="601" spans="1:7" ht="20.100000000000001" customHeight="1" thickTop="1" x14ac:dyDescent="0.2">
      <c r="A601" s="335" t="s">
        <v>44</v>
      </c>
      <c r="B601" s="336"/>
      <c r="C601" s="336"/>
      <c r="D601" s="336"/>
      <c r="E601" s="336"/>
      <c r="F601" s="336"/>
      <c r="G601" s="337"/>
    </row>
    <row r="602" spans="1:7" ht="20.100000000000001" customHeight="1" x14ac:dyDescent="0.2">
      <c r="A602" s="154" t="s">
        <v>823</v>
      </c>
      <c r="B602" s="155" t="str">
        <f>Comitente</f>
        <v>DIRECCIÓN ARQUITECTURA</v>
      </c>
      <c r="C602" s="156"/>
      <c r="D602" s="157"/>
      <c r="E602" s="157"/>
      <c r="F602" s="158"/>
      <c r="G602" s="159"/>
    </row>
    <row r="603" spans="1:7" ht="20.100000000000001" customHeight="1" x14ac:dyDescent="0.2">
      <c r="A603" s="154" t="s">
        <v>824</v>
      </c>
      <c r="B603" s="155">
        <f>Contratista</f>
        <v>0</v>
      </c>
      <c r="C603" s="160"/>
      <c r="D603" s="160"/>
      <c r="E603" s="160"/>
      <c r="F603" s="155"/>
      <c r="G603" s="161"/>
    </row>
    <row r="604" spans="1:7" ht="20.100000000000001" customHeight="1" x14ac:dyDescent="0.2">
      <c r="A604" s="154" t="s">
        <v>31</v>
      </c>
      <c r="B604" s="155" t="str">
        <f>Obra</f>
        <v>ESTADIO DEPORTIVO U.P.C.N.</v>
      </c>
      <c r="C604" s="160"/>
      <c r="D604" s="160"/>
      <c r="E604" s="160"/>
      <c r="F604" s="155" t="s">
        <v>45</v>
      </c>
      <c r="G604" s="161" t="str">
        <f>Fecha_Base</f>
        <v>02/11/2017</v>
      </c>
    </row>
    <row r="605" spans="1:7" ht="20.100000000000001" customHeight="1" x14ac:dyDescent="0.2">
      <c r="A605" s="162" t="s">
        <v>822</v>
      </c>
      <c r="B605" s="163" t="str">
        <f>Ubicación</f>
        <v>DEPARTAMENTO RAWSON</v>
      </c>
      <c r="C605" s="163"/>
      <c r="D605" s="164"/>
      <c r="E605" s="165"/>
      <c r="F605" s="166"/>
      <c r="G605" s="167"/>
    </row>
    <row r="606" spans="1:7" ht="20.100000000000001" customHeight="1" x14ac:dyDescent="0.2">
      <c r="A606" s="162" t="s">
        <v>46</v>
      </c>
      <c r="B606" s="270">
        <v>5</v>
      </c>
      <c r="C606" s="169" t="str">
        <f>IF(B606="","",VLOOKUP(B606,Computo_Presupuesto,2,FALSE))</f>
        <v>HORMIGON ARMADO</v>
      </c>
      <c r="D606" s="170"/>
      <c r="E606" s="165"/>
      <c r="F606" s="166"/>
      <c r="G606" s="167"/>
    </row>
    <row r="607" spans="1:7" ht="20.100000000000001" customHeight="1" x14ac:dyDescent="0.2">
      <c r="A607" s="162" t="s">
        <v>32</v>
      </c>
      <c r="B607" s="248" t="s">
        <v>1776</v>
      </c>
      <c r="C607" s="169" t="str">
        <f>IF(B607=0,"",VLOOKUP(B607,Computo_Presupuesto,2,FALSE))</f>
        <v>Columnas de encadenado</v>
      </c>
      <c r="D607" s="164"/>
      <c r="E607" s="165"/>
      <c r="F607" s="163" t="s">
        <v>33</v>
      </c>
      <c r="G607" s="171" t="str">
        <f>IF(B607=0,"",VLOOKUP(B607,Computo_Presupuesto,4,FALSE))</f>
        <v>m3</v>
      </c>
    </row>
    <row r="608" spans="1:7" ht="20.100000000000001" customHeight="1" x14ac:dyDescent="0.2">
      <c r="A608" s="162"/>
      <c r="B608" s="163"/>
      <c r="C608" s="169"/>
      <c r="D608" s="164"/>
      <c r="E608" s="165"/>
      <c r="F608" s="169"/>
      <c r="G608" s="172"/>
    </row>
    <row r="609" spans="1:7" ht="20.100000000000001" customHeight="1" x14ac:dyDescent="0.2">
      <c r="A609" s="338" t="s">
        <v>685</v>
      </c>
      <c r="B609" s="339"/>
      <c r="C609" s="340" t="s">
        <v>0</v>
      </c>
      <c r="D609" s="340" t="s">
        <v>34</v>
      </c>
      <c r="E609" s="341" t="s">
        <v>35</v>
      </c>
      <c r="F609" s="342" t="s">
        <v>36</v>
      </c>
      <c r="G609" s="343" t="s">
        <v>37</v>
      </c>
    </row>
    <row r="610" spans="1:7" ht="20.100000000000001" customHeight="1" x14ac:dyDescent="0.2">
      <c r="A610" s="173" t="s">
        <v>686</v>
      </c>
      <c r="B610" s="174" t="s">
        <v>687</v>
      </c>
      <c r="C610" s="340"/>
      <c r="D610" s="340"/>
      <c r="E610" s="341"/>
      <c r="F610" s="342"/>
      <c r="G610" s="343"/>
    </row>
    <row r="611" spans="1:7" ht="20.100000000000001" customHeight="1" x14ac:dyDescent="0.2">
      <c r="A611" s="259"/>
      <c r="B611" s="175"/>
      <c r="C611" s="176" t="s">
        <v>825</v>
      </c>
      <c r="D611" s="177"/>
      <c r="E611" s="178"/>
      <c r="F611" s="179"/>
      <c r="G611" s="180"/>
    </row>
    <row r="612" spans="1:7" ht="20.100000000000001" customHeight="1" x14ac:dyDescent="0.2">
      <c r="A612" s="260"/>
      <c r="B612" s="181">
        <f t="shared" ref="B612:B623" si="78">IF(A612=0,0,VLOOKUP(A612,Tabla_Indices,2,FALSE))</f>
        <v>0</v>
      </c>
      <c r="C612" s="261"/>
      <c r="D612" s="262"/>
      <c r="E612" s="263"/>
      <c r="F612" s="264"/>
      <c r="G612" s="182">
        <f>ROUND(E612*F612,2)</f>
        <v>0</v>
      </c>
    </row>
    <row r="613" spans="1:7" ht="20.100000000000001" customHeight="1" x14ac:dyDescent="0.2">
      <c r="A613" s="265"/>
      <c r="B613" s="181">
        <f t="shared" si="78"/>
        <v>0</v>
      </c>
      <c r="C613" s="261"/>
      <c r="D613" s="262"/>
      <c r="E613" s="263"/>
      <c r="F613" s="264"/>
      <c r="G613" s="182">
        <f t="shared" ref="G613:G623" si="79">ROUND(E613*F613,2)</f>
        <v>0</v>
      </c>
    </row>
    <row r="614" spans="1:7" ht="20.100000000000001" customHeight="1" x14ac:dyDescent="0.2">
      <c r="A614" s="260"/>
      <c r="B614" s="181">
        <f t="shared" si="78"/>
        <v>0</v>
      </c>
      <c r="C614" s="261"/>
      <c r="D614" s="262"/>
      <c r="E614" s="263"/>
      <c r="F614" s="264"/>
      <c r="G614" s="182">
        <f t="shared" si="79"/>
        <v>0</v>
      </c>
    </row>
    <row r="615" spans="1:7" ht="20.100000000000001" customHeight="1" x14ac:dyDescent="0.2">
      <c r="A615" s="260"/>
      <c r="B615" s="181">
        <f t="shared" si="78"/>
        <v>0</v>
      </c>
      <c r="C615" s="261"/>
      <c r="D615" s="262"/>
      <c r="E615" s="263"/>
      <c r="F615" s="264"/>
      <c r="G615" s="182">
        <f t="shared" si="79"/>
        <v>0</v>
      </c>
    </row>
    <row r="616" spans="1:7" ht="20.100000000000001" customHeight="1" x14ac:dyDescent="0.2">
      <c r="A616" s="260"/>
      <c r="B616" s="181">
        <f t="shared" si="78"/>
        <v>0</v>
      </c>
      <c r="C616" s="261"/>
      <c r="D616" s="262"/>
      <c r="E616" s="266"/>
      <c r="F616" s="264"/>
      <c r="G616" s="182">
        <f t="shared" si="79"/>
        <v>0</v>
      </c>
    </row>
    <row r="617" spans="1:7" ht="20.100000000000001" customHeight="1" x14ac:dyDescent="0.2">
      <c r="A617" s="260"/>
      <c r="B617" s="181">
        <f t="shared" si="78"/>
        <v>0</v>
      </c>
      <c r="C617" s="261"/>
      <c r="D617" s="262"/>
      <c r="E617" s="266"/>
      <c r="F617" s="264"/>
      <c r="G617" s="182">
        <f t="shared" si="79"/>
        <v>0</v>
      </c>
    </row>
    <row r="618" spans="1:7" ht="20.100000000000001" customHeight="1" x14ac:dyDescent="0.2">
      <c r="A618" s="260"/>
      <c r="B618" s="181">
        <f t="shared" si="78"/>
        <v>0</v>
      </c>
      <c r="C618" s="261"/>
      <c r="D618" s="262"/>
      <c r="E618" s="263"/>
      <c r="F618" s="264"/>
      <c r="G618" s="182">
        <f t="shared" si="79"/>
        <v>0</v>
      </c>
    </row>
    <row r="619" spans="1:7" ht="20.100000000000001" customHeight="1" x14ac:dyDescent="0.2">
      <c r="A619" s="260"/>
      <c r="B619" s="181">
        <f t="shared" si="78"/>
        <v>0</v>
      </c>
      <c r="C619" s="261"/>
      <c r="D619" s="262"/>
      <c r="E619" s="263"/>
      <c r="F619" s="264"/>
      <c r="G619" s="182">
        <f t="shared" si="79"/>
        <v>0</v>
      </c>
    </row>
    <row r="620" spans="1:7" ht="20.100000000000001" customHeight="1" x14ac:dyDescent="0.2">
      <c r="A620" s="260"/>
      <c r="B620" s="181">
        <f t="shared" si="78"/>
        <v>0</v>
      </c>
      <c r="C620" s="261"/>
      <c r="D620" s="262"/>
      <c r="E620" s="263"/>
      <c r="F620" s="264"/>
      <c r="G620" s="182">
        <f t="shared" si="79"/>
        <v>0</v>
      </c>
    </row>
    <row r="621" spans="1:7" ht="20.100000000000001" customHeight="1" x14ac:dyDescent="0.2">
      <c r="A621" s="260"/>
      <c r="B621" s="181">
        <f t="shared" si="78"/>
        <v>0</v>
      </c>
      <c r="C621" s="261"/>
      <c r="D621" s="262"/>
      <c r="E621" s="263"/>
      <c r="F621" s="264"/>
      <c r="G621" s="182">
        <f t="shared" si="79"/>
        <v>0</v>
      </c>
    </row>
    <row r="622" spans="1:7" ht="20.100000000000001" customHeight="1" x14ac:dyDescent="0.2">
      <c r="A622" s="260"/>
      <c r="B622" s="181">
        <f t="shared" si="78"/>
        <v>0</v>
      </c>
      <c r="C622" s="261"/>
      <c r="D622" s="262"/>
      <c r="E622" s="263"/>
      <c r="F622" s="264"/>
      <c r="G622" s="182">
        <f t="shared" si="79"/>
        <v>0</v>
      </c>
    </row>
    <row r="623" spans="1:7" ht="20.100000000000001" customHeight="1" x14ac:dyDescent="0.2">
      <c r="A623" s="260"/>
      <c r="B623" s="181">
        <f t="shared" si="78"/>
        <v>0</v>
      </c>
      <c r="C623" s="261"/>
      <c r="D623" s="262"/>
      <c r="E623" s="263"/>
      <c r="F623" s="264"/>
      <c r="G623" s="182">
        <f t="shared" si="79"/>
        <v>0</v>
      </c>
    </row>
    <row r="624" spans="1:7" ht="20.100000000000001" customHeight="1" x14ac:dyDescent="0.2">
      <c r="A624" s="183"/>
      <c r="B624" s="169"/>
      <c r="C624" s="169"/>
      <c r="D624" s="164"/>
      <c r="E624" s="165"/>
      <c r="F624" s="184" t="s">
        <v>38</v>
      </c>
      <c r="G624" s="185">
        <f>SUBTOTAL(9,G612:G623)</f>
        <v>0</v>
      </c>
    </row>
    <row r="625" spans="1:7" ht="20.100000000000001" customHeight="1" x14ac:dyDescent="0.2">
      <c r="A625" s="183"/>
      <c r="B625" s="169"/>
      <c r="C625" s="186" t="s">
        <v>826</v>
      </c>
      <c r="D625" s="164"/>
      <c r="E625" s="165"/>
      <c r="F625" s="166"/>
      <c r="G625" s="187"/>
    </row>
    <row r="626" spans="1:7" ht="20.100000000000001" customHeight="1" x14ac:dyDescent="0.2">
      <c r="A626" s="260"/>
      <c r="B626" s="181">
        <f t="shared" ref="B626:B635" si="80">IF(A626=0,0,VLOOKUP(A626,Tabla_Indices,2,FALSE))</f>
        <v>0</v>
      </c>
      <c r="C626" s="267"/>
      <c r="D626" s="262"/>
      <c r="E626" s="263"/>
      <c r="F626" s="264"/>
      <c r="G626" s="182">
        <f>ROUND(E626*F626,2)</f>
        <v>0</v>
      </c>
    </row>
    <row r="627" spans="1:7" ht="20.100000000000001" customHeight="1" x14ac:dyDescent="0.2">
      <c r="A627" s="260"/>
      <c r="B627" s="181">
        <f t="shared" si="80"/>
        <v>0</v>
      </c>
      <c r="C627" s="261"/>
      <c r="D627" s="262"/>
      <c r="E627" s="263"/>
      <c r="F627" s="264"/>
      <c r="G627" s="182">
        <f>ROUND(E627*F627,2)</f>
        <v>0</v>
      </c>
    </row>
    <row r="628" spans="1:7" ht="20.100000000000001" customHeight="1" x14ac:dyDescent="0.2">
      <c r="A628" s="260"/>
      <c r="B628" s="181">
        <f t="shared" si="80"/>
        <v>0</v>
      </c>
      <c r="C628" s="261"/>
      <c r="D628" s="262"/>
      <c r="E628" s="263"/>
      <c r="F628" s="264"/>
      <c r="G628" s="182">
        <f t="shared" ref="G628:G635" si="81">ROUND(E628*F628,2)</f>
        <v>0</v>
      </c>
    </row>
    <row r="629" spans="1:7" ht="20.100000000000001" customHeight="1" x14ac:dyDescent="0.2">
      <c r="A629" s="260"/>
      <c r="B629" s="181">
        <f t="shared" si="80"/>
        <v>0</v>
      </c>
      <c r="C629" s="261"/>
      <c r="D629" s="262"/>
      <c r="E629" s="263"/>
      <c r="F629" s="264"/>
      <c r="G629" s="182">
        <f t="shared" si="81"/>
        <v>0</v>
      </c>
    </row>
    <row r="630" spans="1:7" ht="20.100000000000001" customHeight="1" x14ac:dyDescent="0.2">
      <c r="A630" s="260"/>
      <c r="B630" s="181">
        <f t="shared" si="80"/>
        <v>0</v>
      </c>
      <c r="C630" s="261"/>
      <c r="D630" s="262"/>
      <c r="E630" s="263"/>
      <c r="F630" s="264"/>
      <c r="G630" s="182">
        <f t="shared" si="81"/>
        <v>0</v>
      </c>
    </row>
    <row r="631" spans="1:7" ht="20.100000000000001" customHeight="1" x14ac:dyDescent="0.2">
      <c r="A631" s="260"/>
      <c r="B631" s="181">
        <f t="shared" si="80"/>
        <v>0</v>
      </c>
      <c r="C631" s="261"/>
      <c r="D631" s="262"/>
      <c r="E631" s="263"/>
      <c r="F631" s="264"/>
      <c r="G631" s="182">
        <f t="shared" si="81"/>
        <v>0</v>
      </c>
    </row>
    <row r="632" spans="1:7" ht="20.100000000000001" customHeight="1" x14ac:dyDescent="0.2">
      <c r="A632" s="260"/>
      <c r="B632" s="181">
        <f t="shared" si="80"/>
        <v>0</v>
      </c>
      <c r="C632" s="261"/>
      <c r="D632" s="262"/>
      <c r="E632" s="263"/>
      <c r="F632" s="264"/>
      <c r="G632" s="182">
        <f t="shared" si="81"/>
        <v>0</v>
      </c>
    </row>
    <row r="633" spans="1:7" ht="20.100000000000001" customHeight="1" x14ac:dyDescent="0.2">
      <c r="A633" s="260"/>
      <c r="B633" s="181">
        <f t="shared" si="80"/>
        <v>0</v>
      </c>
      <c r="C633" s="261"/>
      <c r="D633" s="262"/>
      <c r="E633" s="263"/>
      <c r="F633" s="264"/>
      <c r="G633" s="182">
        <f t="shared" si="81"/>
        <v>0</v>
      </c>
    </row>
    <row r="634" spans="1:7" ht="20.100000000000001" customHeight="1" x14ac:dyDescent="0.2">
      <c r="A634" s="260"/>
      <c r="B634" s="181">
        <f t="shared" si="80"/>
        <v>0</v>
      </c>
      <c r="C634" s="261"/>
      <c r="D634" s="262"/>
      <c r="E634" s="263"/>
      <c r="F634" s="264"/>
      <c r="G634" s="182">
        <f t="shared" si="81"/>
        <v>0</v>
      </c>
    </row>
    <row r="635" spans="1:7" ht="20.100000000000001" customHeight="1" x14ac:dyDescent="0.2">
      <c r="A635" s="260"/>
      <c r="B635" s="181">
        <f t="shared" si="80"/>
        <v>0</v>
      </c>
      <c r="C635" s="261"/>
      <c r="D635" s="262"/>
      <c r="E635" s="263"/>
      <c r="F635" s="264"/>
      <c r="G635" s="182">
        <f t="shared" si="81"/>
        <v>0</v>
      </c>
    </row>
    <row r="636" spans="1:7" ht="20.100000000000001" customHeight="1" x14ac:dyDescent="0.2">
      <c r="A636" s="183"/>
      <c r="B636" s="169"/>
      <c r="C636" s="169"/>
      <c r="D636" s="164"/>
      <c r="E636" s="165"/>
      <c r="F636" s="184" t="s">
        <v>39</v>
      </c>
      <c r="G636" s="185">
        <f>SUBTOTAL(9,G626:G635)</f>
        <v>0</v>
      </c>
    </row>
    <row r="637" spans="1:7" ht="20.100000000000001" customHeight="1" x14ac:dyDescent="0.2">
      <c r="A637" s="183"/>
      <c r="B637" s="169"/>
      <c r="C637" s="186" t="s">
        <v>827</v>
      </c>
      <c r="D637" s="164"/>
      <c r="E637" s="165"/>
      <c r="F637" s="169"/>
      <c r="G637" s="187"/>
    </row>
    <row r="638" spans="1:7" ht="20.100000000000001" customHeight="1" x14ac:dyDescent="0.2">
      <c r="A638" s="260"/>
      <c r="B638" s="181">
        <f t="shared" ref="B638:B646" si="82">IF(A638=0,0,VLOOKUP(A638,Tabla_Indices,2,FALSE))</f>
        <v>0</v>
      </c>
      <c r="C638" s="261"/>
      <c r="D638" s="262"/>
      <c r="E638" s="263"/>
      <c r="F638" s="268"/>
      <c r="G638" s="188">
        <f>ROUND(E638*F638,2)</f>
        <v>0</v>
      </c>
    </row>
    <row r="639" spans="1:7" ht="20.100000000000001" customHeight="1" x14ac:dyDescent="0.2">
      <c r="A639" s="260"/>
      <c r="B639" s="181">
        <f t="shared" si="82"/>
        <v>0</v>
      </c>
      <c r="C639" s="267"/>
      <c r="D639" s="262"/>
      <c r="E639" s="263"/>
      <c r="F639" s="264"/>
      <c r="G639" s="188">
        <f>ROUND(E639*F639,2)</f>
        <v>0</v>
      </c>
    </row>
    <row r="640" spans="1:7" ht="20.100000000000001" customHeight="1" x14ac:dyDescent="0.2">
      <c r="A640" s="260"/>
      <c r="B640" s="181">
        <f t="shared" si="82"/>
        <v>0</v>
      </c>
      <c r="C640" s="269"/>
      <c r="D640" s="262"/>
      <c r="E640" s="263"/>
      <c r="F640" s="264"/>
      <c r="G640" s="188">
        <f>ROUND(E640*F640,2)</f>
        <v>0</v>
      </c>
    </row>
    <row r="641" spans="1:7" ht="20.100000000000001" customHeight="1" x14ac:dyDescent="0.2">
      <c r="A641" s="260"/>
      <c r="B641" s="181">
        <f t="shared" si="82"/>
        <v>0</v>
      </c>
      <c r="C641" s="269"/>
      <c r="D641" s="262"/>
      <c r="E641" s="263"/>
      <c r="F641" s="264"/>
      <c r="G641" s="188">
        <f>ROUND(E641*F641,2)</f>
        <v>0</v>
      </c>
    </row>
    <row r="642" spans="1:7" ht="20.100000000000001" customHeight="1" x14ac:dyDescent="0.2">
      <c r="A642" s="260"/>
      <c r="B642" s="181">
        <f t="shared" si="82"/>
        <v>0</v>
      </c>
      <c r="C642" s="269"/>
      <c r="D642" s="262"/>
      <c r="E642" s="263"/>
      <c r="F642" s="264"/>
      <c r="G642" s="188">
        <f t="shared" ref="G642:G646" si="83">ROUND(E642*F642,2)</f>
        <v>0</v>
      </c>
    </row>
    <row r="643" spans="1:7" ht="20.100000000000001" customHeight="1" x14ac:dyDescent="0.2">
      <c r="A643" s="260"/>
      <c r="B643" s="181">
        <f t="shared" si="82"/>
        <v>0</v>
      </c>
      <c r="C643" s="269"/>
      <c r="D643" s="262"/>
      <c r="E643" s="263"/>
      <c r="F643" s="264"/>
      <c r="G643" s="188">
        <f t="shared" si="83"/>
        <v>0</v>
      </c>
    </row>
    <row r="644" spans="1:7" ht="20.100000000000001" customHeight="1" x14ac:dyDescent="0.2">
      <c r="A644" s="260"/>
      <c r="B644" s="181">
        <f t="shared" si="82"/>
        <v>0</v>
      </c>
      <c r="C644" s="261"/>
      <c r="D644" s="262"/>
      <c r="E644" s="263"/>
      <c r="F644" s="264"/>
      <c r="G644" s="188">
        <f t="shared" si="83"/>
        <v>0</v>
      </c>
    </row>
    <row r="645" spans="1:7" ht="20.100000000000001" customHeight="1" x14ac:dyDescent="0.2">
      <c r="A645" s="260"/>
      <c r="B645" s="181">
        <f t="shared" si="82"/>
        <v>0</v>
      </c>
      <c r="C645" s="261"/>
      <c r="D645" s="262"/>
      <c r="E645" s="263"/>
      <c r="F645" s="264"/>
      <c r="G645" s="188">
        <f t="shared" si="83"/>
        <v>0</v>
      </c>
    </row>
    <row r="646" spans="1:7" ht="20.100000000000001" customHeight="1" x14ac:dyDescent="0.2">
      <c r="A646" s="260"/>
      <c r="B646" s="181">
        <f t="shared" si="82"/>
        <v>0</v>
      </c>
      <c r="C646" s="261"/>
      <c r="D646" s="262"/>
      <c r="E646" s="263"/>
      <c r="F646" s="264"/>
      <c r="G646" s="188">
        <f t="shared" si="83"/>
        <v>0</v>
      </c>
    </row>
    <row r="647" spans="1:7" ht="20.100000000000001" customHeight="1" x14ac:dyDescent="0.2">
      <c r="A647" s="189"/>
      <c r="B647" s="164"/>
      <c r="C647" s="169"/>
      <c r="D647" s="164"/>
      <c r="E647" s="165"/>
      <c r="F647" s="184" t="s">
        <v>40</v>
      </c>
      <c r="G647" s="185">
        <f>SUBTOTAL(9,G638:G646)</f>
        <v>0</v>
      </c>
    </row>
    <row r="648" spans="1:7" ht="20.100000000000001" customHeight="1" thickBot="1" x14ac:dyDescent="0.25">
      <c r="A648" s="190"/>
      <c r="B648" s="191"/>
      <c r="C648" s="192"/>
      <c r="D648" s="191"/>
      <c r="E648" s="193"/>
      <c r="F648" s="194"/>
      <c r="G648" s="195"/>
    </row>
    <row r="649" spans="1:7" ht="20.100000000000001" customHeight="1" thickBot="1" x14ac:dyDescent="0.25">
      <c r="A649" s="244" t="str">
        <f>B607</f>
        <v>5-5</v>
      </c>
      <c r="B649" s="242" t="str">
        <f>C607</f>
        <v>Columnas de encadenado</v>
      </c>
      <c r="C649" s="196"/>
      <c r="D649" s="196" t="s">
        <v>41</v>
      </c>
      <c r="E649" s="197"/>
      <c r="F649" s="198" t="s">
        <v>42</v>
      </c>
      <c r="G649" s="199">
        <f>SUBTOTAL(9,G612:G648)</f>
        <v>0</v>
      </c>
    </row>
    <row r="650" spans="1:7" ht="20.100000000000001" customHeight="1" thickTop="1" thickBot="1" x14ac:dyDescent="0.25"/>
    <row r="651" spans="1:7" ht="20.100000000000001" customHeight="1" thickTop="1" x14ac:dyDescent="0.2">
      <c r="A651" s="335" t="s">
        <v>44</v>
      </c>
      <c r="B651" s="336"/>
      <c r="C651" s="336"/>
      <c r="D651" s="336"/>
      <c r="E651" s="336"/>
      <c r="F651" s="336"/>
      <c r="G651" s="337"/>
    </row>
    <row r="652" spans="1:7" ht="20.100000000000001" customHeight="1" x14ac:dyDescent="0.2">
      <c r="A652" s="154" t="s">
        <v>823</v>
      </c>
      <c r="B652" s="155" t="str">
        <f>Comitente</f>
        <v>DIRECCIÓN ARQUITECTURA</v>
      </c>
      <c r="C652" s="156"/>
      <c r="D652" s="157"/>
      <c r="E652" s="157"/>
      <c r="F652" s="158"/>
      <c r="G652" s="159"/>
    </row>
    <row r="653" spans="1:7" ht="20.100000000000001" customHeight="1" x14ac:dyDescent="0.2">
      <c r="A653" s="154" t="s">
        <v>824</v>
      </c>
      <c r="B653" s="155">
        <f>Contratista</f>
        <v>0</v>
      </c>
      <c r="C653" s="160"/>
      <c r="D653" s="160"/>
      <c r="E653" s="160"/>
      <c r="F653" s="155"/>
      <c r="G653" s="161"/>
    </row>
    <row r="654" spans="1:7" ht="20.100000000000001" customHeight="1" x14ac:dyDescent="0.2">
      <c r="A654" s="154" t="s">
        <v>31</v>
      </c>
      <c r="B654" s="155" t="str">
        <f>Obra</f>
        <v>ESTADIO DEPORTIVO U.P.C.N.</v>
      </c>
      <c r="C654" s="160"/>
      <c r="D654" s="160"/>
      <c r="E654" s="160"/>
      <c r="F654" s="155" t="s">
        <v>45</v>
      </c>
      <c r="G654" s="161" t="str">
        <f>Fecha_Base</f>
        <v>02/11/2017</v>
      </c>
    </row>
    <row r="655" spans="1:7" ht="20.100000000000001" customHeight="1" x14ac:dyDescent="0.2">
      <c r="A655" s="162" t="s">
        <v>822</v>
      </c>
      <c r="B655" s="163" t="str">
        <f>Ubicación</f>
        <v>DEPARTAMENTO RAWSON</v>
      </c>
      <c r="C655" s="163"/>
      <c r="D655" s="164"/>
      <c r="E655" s="165"/>
      <c r="F655" s="166"/>
      <c r="G655" s="167"/>
    </row>
    <row r="656" spans="1:7" ht="20.100000000000001" customHeight="1" x14ac:dyDescent="0.2">
      <c r="A656" s="162" t="s">
        <v>46</v>
      </c>
      <c r="B656" s="270">
        <v>5</v>
      </c>
      <c r="C656" s="169" t="str">
        <f>IF(B656="","",VLOOKUP(B656,Computo_Presupuesto,2,FALSE))</f>
        <v>HORMIGON ARMADO</v>
      </c>
      <c r="D656" s="170"/>
      <c r="E656" s="165"/>
      <c r="F656" s="166"/>
      <c r="G656" s="167"/>
    </row>
    <row r="657" spans="1:7" ht="20.100000000000001" customHeight="1" x14ac:dyDescent="0.2">
      <c r="A657" s="162" t="s">
        <v>32</v>
      </c>
      <c r="B657" s="248" t="s">
        <v>1777</v>
      </c>
      <c r="C657" s="169" t="str">
        <f>IF(B657=0,"",VLOOKUP(B657,Computo_Presupuesto,2,FALSE))</f>
        <v>Vigas de carga</v>
      </c>
      <c r="D657" s="164"/>
      <c r="E657" s="165"/>
      <c r="F657" s="163" t="s">
        <v>33</v>
      </c>
      <c r="G657" s="171" t="str">
        <f>IF(B657=0,"",VLOOKUP(B657,Computo_Presupuesto,4,FALSE))</f>
        <v>m3</v>
      </c>
    </row>
    <row r="658" spans="1:7" ht="20.100000000000001" customHeight="1" x14ac:dyDescent="0.2">
      <c r="A658" s="162"/>
      <c r="B658" s="163"/>
      <c r="C658" s="169"/>
      <c r="D658" s="164"/>
      <c r="E658" s="165"/>
      <c r="F658" s="169"/>
      <c r="G658" s="172"/>
    </row>
    <row r="659" spans="1:7" ht="20.100000000000001" customHeight="1" x14ac:dyDescent="0.2">
      <c r="A659" s="338" t="s">
        <v>685</v>
      </c>
      <c r="B659" s="339"/>
      <c r="C659" s="340" t="s">
        <v>0</v>
      </c>
      <c r="D659" s="340" t="s">
        <v>34</v>
      </c>
      <c r="E659" s="341" t="s">
        <v>35</v>
      </c>
      <c r="F659" s="342" t="s">
        <v>36</v>
      </c>
      <c r="G659" s="343" t="s">
        <v>37</v>
      </c>
    </row>
    <row r="660" spans="1:7" s="15" customFormat="1" ht="20.100000000000001" customHeight="1" x14ac:dyDescent="0.2">
      <c r="A660" s="173" t="s">
        <v>686</v>
      </c>
      <c r="B660" s="174" t="s">
        <v>687</v>
      </c>
      <c r="C660" s="340"/>
      <c r="D660" s="340"/>
      <c r="E660" s="341"/>
      <c r="F660" s="342"/>
      <c r="G660" s="343"/>
    </row>
    <row r="661" spans="1:7" ht="20.100000000000001" customHeight="1" x14ac:dyDescent="0.2">
      <c r="A661" s="259"/>
      <c r="B661" s="175"/>
      <c r="C661" s="176" t="s">
        <v>825</v>
      </c>
      <c r="D661" s="177"/>
      <c r="E661" s="178"/>
      <c r="F661" s="179"/>
      <c r="G661" s="180"/>
    </row>
    <row r="662" spans="1:7" ht="20.100000000000001" customHeight="1" x14ac:dyDescent="0.2">
      <c r="A662" s="260"/>
      <c r="B662" s="181">
        <f t="shared" ref="B662:B673" si="84">IF(A662=0,0,VLOOKUP(A662,Tabla_Indices,2,FALSE))</f>
        <v>0</v>
      </c>
      <c r="C662" s="261"/>
      <c r="D662" s="262"/>
      <c r="E662" s="263"/>
      <c r="F662" s="264"/>
      <c r="G662" s="182">
        <f>ROUND(E662*F662,2)</f>
        <v>0</v>
      </c>
    </row>
    <row r="663" spans="1:7" ht="20.100000000000001" customHeight="1" x14ac:dyDescent="0.2">
      <c r="A663" s="265"/>
      <c r="B663" s="181">
        <f t="shared" si="84"/>
        <v>0</v>
      </c>
      <c r="C663" s="261"/>
      <c r="D663" s="262"/>
      <c r="E663" s="263"/>
      <c r="F663" s="264"/>
      <c r="G663" s="182">
        <f t="shared" ref="G663:G673" si="85">ROUND(E663*F663,2)</f>
        <v>0</v>
      </c>
    </row>
    <row r="664" spans="1:7" ht="20.100000000000001" customHeight="1" x14ac:dyDescent="0.2">
      <c r="A664" s="260"/>
      <c r="B664" s="181">
        <f t="shared" si="84"/>
        <v>0</v>
      </c>
      <c r="C664" s="261"/>
      <c r="D664" s="262"/>
      <c r="E664" s="263"/>
      <c r="F664" s="264"/>
      <c r="G664" s="182">
        <f t="shared" si="85"/>
        <v>0</v>
      </c>
    </row>
    <row r="665" spans="1:7" ht="20.100000000000001" customHeight="1" x14ac:dyDescent="0.2">
      <c r="A665" s="260"/>
      <c r="B665" s="181">
        <f t="shared" si="84"/>
        <v>0</v>
      </c>
      <c r="C665" s="261"/>
      <c r="D665" s="262"/>
      <c r="E665" s="263"/>
      <c r="F665" s="264"/>
      <c r="G665" s="182">
        <f t="shared" si="85"/>
        <v>0</v>
      </c>
    </row>
    <row r="666" spans="1:7" ht="20.100000000000001" customHeight="1" x14ac:dyDescent="0.2">
      <c r="A666" s="260"/>
      <c r="B666" s="181">
        <f t="shared" si="84"/>
        <v>0</v>
      </c>
      <c r="C666" s="261"/>
      <c r="D666" s="262"/>
      <c r="E666" s="266"/>
      <c r="F666" s="264"/>
      <c r="G666" s="182">
        <f t="shared" si="85"/>
        <v>0</v>
      </c>
    </row>
    <row r="667" spans="1:7" ht="20.100000000000001" customHeight="1" x14ac:dyDescent="0.2">
      <c r="A667" s="260"/>
      <c r="B667" s="181">
        <f t="shared" si="84"/>
        <v>0</v>
      </c>
      <c r="C667" s="261"/>
      <c r="D667" s="262"/>
      <c r="E667" s="266"/>
      <c r="F667" s="264"/>
      <c r="G667" s="182">
        <f t="shared" si="85"/>
        <v>0</v>
      </c>
    </row>
    <row r="668" spans="1:7" ht="20.100000000000001" customHeight="1" x14ac:dyDescent="0.2">
      <c r="A668" s="260"/>
      <c r="B668" s="181">
        <f t="shared" si="84"/>
        <v>0</v>
      </c>
      <c r="C668" s="261"/>
      <c r="D668" s="262"/>
      <c r="E668" s="263"/>
      <c r="F668" s="264"/>
      <c r="G668" s="182">
        <f t="shared" si="85"/>
        <v>0</v>
      </c>
    </row>
    <row r="669" spans="1:7" ht="20.100000000000001" customHeight="1" x14ac:dyDescent="0.2">
      <c r="A669" s="260"/>
      <c r="B669" s="181">
        <f t="shared" si="84"/>
        <v>0</v>
      </c>
      <c r="C669" s="261"/>
      <c r="D669" s="262"/>
      <c r="E669" s="263"/>
      <c r="F669" s="264"/>
      <c r="G669" s="182">
        <f t="shared" si="85"/>
        <v>0</v>
      </c>
    </row>
    <row r="670" spans="1:7" ht="20.100000000000001" customHeight="1" x14ac:dyDescent="0.2">
      <c r="A670" s="260"/>
      <c r="B670" s="181">
        <f t="shared" si="84"/>
        <v>0</v>
      </c>
      <c r="C670" s="261"/>
      <c r="D670" s="262"/>
      <c r="E670" s="263"/>
      <c r="F670" s="264"/>
      <c r="G670" s="182">
        <f t="shared" si="85"/>
        <v>0</v>
      </c>
    </row>
    <row r="671" spans="1:7" ht="20.100000000000001" customHeight="1" x14ac:dyDescent="0.2">
      <c r="A671" s="260"/>
      <c r="B671" s="181">
        <f t="shared" si="84"/>
        <v>0</v>
      </c>
      <c r="C671" s="261"/>
      <c r="D671" s="262"/>
      <c r="E671" s="263"/>
      <c r="F671" s="264"/>
      <c r="G671" s="182">
        <f t="shared" si="85"/>
        <v>0</v>
      </c>
    </row>
    <row r="672" spans="1:7" ht="20.100000000000001" customHeight="1" x14ac:dyDescent="0.2">
      <c r="A672" s="260"/>
      <c r="B672" s="181">
        <f t="shared" si="84"/>
        <v>0</v>
      </c>
      <c r="C672" s="261"/>
      <c r="D672" s="262"/>
      <c r="E672" s="263"/>
      <c r="F672" s="264"/>
      <c r="G672" s="182">
        <f t="shared" si="85"/>
        <v>0</v>
      </c>
    </row>
    <row r="673" spans="1:7" ht="20.100000000000001" customHeight="1" x14ac:dyDescent="0.2">
      <c r="A673" s="260"/>
      <c r="B673" s="181">
        <f t="shared" si="84"/>
        <v>0</v>
      </c>
      <c r="C673" s="261"/>
      <c r="D673" s="262"/>
      <c r="E673" s="263"/>
      <c r="F673" s="264"/>
      <c r="G673" s="182">
        <f t="shared" si="85"/>
        <v>0</v>
      </c>
    </row>
    <row r="674" spans="1:7" ht="20.100000000000001" customHeight="1" x14ac:dyDescent="0.2">
      <c r="A674" s="183"/>
      <c r="B674" s="169"/>
      <c r="C674" s="169"/>
      <c r="D674" s="164"/>
      <c r="E674" s="165"/>
      <c r="F674" s="184" t="s">
        <v>38</v>
      </c>
      <c r="G674" s="185">
        <f>SUBTOTAL(9,G662:G673)</f>
        <v>0</v>
      </c>
    </row>
    <row r="675" spans="1:7" ht="20.100000000000001" customHeight="1" x14ac:dyDescent="0.2">
      <c r="A675" s="183"/>
      <c r="B675" s="169"/>
      <c r="C675" s="186" t="s">
        <v>826</v>
      </c>
      <c r="D675" s="164"/>
      <c r="E675" s="165"/>
      <c r="F675" s="166"/>
      <c r="G675" s="187"/>
    </row>
    <row r="676" spans="1:7" ht="20.100000000000001" customHeight="1" x14ac:dyDescent="0.2">
      <c r="A676" s="260"/>
      <c r="B676" s="181">
        <f t="shared" ref="B676:B685" si="86">IF(A676=0,0,VLOOKUP(A676,Tabla_Indices,2,FALSE))</f>
        <v>0</v>
      </c>
      <c r="C676" s="267"/>
      <c r="D676" s="262"/>
      <c r="E676" s="263"/>
      <c r="F676" s="264"/>
      <c r="G676" s="182">
        <f>ROUND(E676*F676,2)</f>
        <v>0</v>
      </c>
    </row>
    <row r="677" spans="1:7" ht="20.100000000000001" customHeight="1" x14ac:dyDescent="0.2">
      <c r="A677" s="260"/>
      <c r="B677" s="181">
        <f t="shared" si="86"/>
        <v>0</v>
      </c>
      <c r="C677" s="261"/>
      <c r="D677" s="262"/>
      <c r="E677" s="263"/>
      <c r="F677" s="264"/>
      <c r="G677" s="182">
        <f>ROUND(E677*F677,2)</f>
        <v>0</v>
      </c>
    </row>
    <row r="678" spans="1:7" ht="20.100000000000001" customHeight="1" x14ac:dyDescent="0.2">
      <c r="A678" s="260"/>
      <c r="B678" s="181">
        <f t="shared" si="86"/>
        <v>0</v>
      </c>
      <c r="C678" s="261"/>
      <c r="D678" s="262"/>
      <c r="E678" s="263"/>
      <c r="F678" s="264"/>
      <c r="G678" s="182">
        <f t="shared" ref="G678:G685" si="87">ROUND(E678*F678,2)</f>
        <v>0</v>
      </c>
    </row>
    <row r="679" spans="1:7" ht="20.100000000000001" customHeight="1" x14ac:dyDescent="0.2">
      <c r="A679" s="260"/>
      <c r="B679" s="181">
        <f t="shared" si="86"/>
        <v>0</v>
      </c>
      <c r="C679" s="261"/>
      <c r="D679" s="262"/>
      <c r="E679" s="263"/>
      <c r="F679" s="264"/>
      <c r="G679" s="182">
        <f t="shared" si="87"/>
        <v>0</v>
      </c>
    </row>
    <row r="680" spans="1:7" ht="20.100000000000001" customHeight="1" x14ac:dyDescent="0.2">
      <c r="A680" s="260"/>
      <c r="B680" s="181">
        <f t="shared" si="86"/>
        <v>0</v>
      </c>
      <c r="C680" s="261"/>
      <c r="D680" s="262"/>
      <c r="E680" s="263"/>
      <c r="F680" s="264"/>
      <c r="G680" s="182">
        <f t="shared" si="87"/>
        <v>0</v>
      </c>
    </row>
    <row r="681" spans="1:7" ht="20.100000000000001" customHeight="1" x14ac:dyDescent="0.2">
      <c r="A681" s="260"/>
      <c r="B681" s="181">
        <f t="shared" si="86"/>
        <v>0</v>
      </c>
      <c r="C681" s="261"/>
      <c r="D681" s="262"/>
      <c r="E681" s="263"/>
      <c r="F681" s="264"/>
      <c r="G681" s="182">
        <f t="shared" si="87"/>
        <v>0</v>
      </c>
    </row>
    <row r="682" spans="1:7" ht="20.100000000000001" customHeight="1" x14ac:dyDescent="0.2">
      <c r="A682" s="260"/>
      <c r="B682" s="181">
        <f t="shared" si="86"/>
        <v>0</v>
      </c>
      <c r="C682" s="261"/>
      <c r="D682" s="262"/>
      <c r="E682" s="263"/>
      <c r="F682" s="264"/>
      <c r="G682" s="182">
        <f t="shared" si="87"/>
        <v>0</v>
      </c>
    </row>
    <row r="683" spans="1:7" ht="20.100000000000001" customHeight="1" x14ac:dyDescent="0.2">
      <c r="A683" s="260"/>
      <c r="B683" s="181">
        <f t="shared" si="86"/>
        <v>0</v>
      </c>
      <c r="C683" s="261"/>
      <c r="D683" s="262"/>
      <c r="E683" s="263"/>
      <c r="F683" s="264"/>
      <c r="G683" s="182">
        <f t="shared" si="87"/>
        <v>0</v>
      </c>
    </row>
    <row r="684" spans="1:7" ht="20.100000000000001" customHeight="1" x14ac:dyDescent="0.2">
      <c r="A684" s="260"/>
      <c r="B684" s="181">
        <f t="shared" si="86"/>
        <v>0</v>
      </c>
      <c r="C684" s="261"/>
      <c r="D684" s="262"/>
      <c r="E684" s="263"/>
      <c r="F684" s="264"/>
      <c r="G684" s="182">
        <f t="shared" si="87"/>
        <v>0</v>
      </c>
    </row>
    <row r="685" spans="1:7" ht="20.100000000000001" customHeight="1" x14ac:dyDescent="0.2">
      <c r="A685" s="260"/>
      <c r="B685" s="181">
        <f t="shared" si="86"/>
        <v>0</v>
      </c>
      <c r="C685" s="261"/>
      <c r="D685" s="262"/>
      <c r="E685" s="263"/>
      <c r="F685" s="264"/>
      <c r="G685" s="182">
        <f t="shared" si="87"/>
        <v>0</v>
      </c>
    </row>
    <row r="686" spans="1:7" ht="20.100000000000001" customHeight="1" x14ac:dyDescent="0.2">
      <c r="A686" s="183"/>
      <c r="B686" s="169"/>
      <c r="C686" s="169"/>
      <c r="D686" s="164"/>
      <c r="E686" s="165"/>
      <c r="F686" s="184" t="s">
        <v>39</v>
      </c>
      <c r="G686" s="185">
        <f>SUBTOTAL(9,G676:G685)</f>
        <v>0</v>
      </c>
    </row>
    <row r="687" spans="1:7" ht="20.100000000000001" customHeight="1" x14ac:dyDescent="0.2">
      <c r="A687" s="183"/>
      <c r="B687" s="169"/>
      <c r="C687" s="186" t="s">
        <v>827</v>
      </c>
      <c r="D687" s="164"/>
      <c r="E687" s="165"/>
      <c r="F687" s="169"/>
      <c r="G687" s="187"/>
    </row>
    <row r="688" spans="1:7" ht="20.100000000000001" customHeight="1" x14ac:dyDescent="0.2">
      <c r="A688" s="260"/>
      <c r="B688" s="181">
        <f t="shared" ref="B688:B696" si="88">IF(A688=0,0,VLOOKUP(A688,Tabla_Indices,2,FALSE))</f>
        <v>0</v>
      </c>
      <c r="C688" s="261"/>
      <c r="D688" s="262"/>
      <c r="E688" s="263"/>
      <c r="F688" s="268"/>
      <c r="G688" s="188">
        <f>ROUND(E688*F688,2)</f>
        <v>0</v>
      </c>
    </row>
    <row r="689" spans="1:7" ht="20.100000000000001" customHeight="1" x14ac:dyDescent="0.2">
      <c r="A689" s="260"/>
      <c r="B689" s="181">
        <f t="shared" si="88"/>
        <v>0</v>
      </c>
      <c r="C689" s="267"/>
      <c r="D689" s="262"/>
      <c r="E689" s="263"/>
      <c r="F689" s="264"/>
      <c r="G689" s="188">
        <f>ROUND(E689*F689,2)</f>
        <v>0</v>
      </c>
    </row>
    <row r="690" spans="1:7" ht="20.100000000000001" customHeight="1" x14ac:dyDescent="0.2">
      <c r="A690" s="260"/>
      <c r="B690" s="181">
        <f t="shared" si="88"/>
        <v>0</v>
      </c>
      <c r="C690" s="269"/>
      <c r="D690" s="262"/>
      <c r="E690" s="263"/>
      <c r="F690" s="264"/>
      <c r="G690" s="188">
        <f>ROUND(E690*F690,2)</f>
        <v>0</v>
      </c>
    </row>
    <row r="691" spans="1:7" ht="20.100000000000001" customHeight="1" x14ac:dyDescent="0.2">
      <c r="A691" s="260"/>
      <c r="B691" s="181">
        <f t="shared" si="88"/>
        <v>0</v>
      </c>
      <c r="C691" s="269"/>
      <c r="D691" s="262"/>
      <c r="E691" s="263"/>
      <c r="F691" s="264"/>
      <c r="G691" s="188">
        <f>ROUND(E691*F691,2)</f>
        <v>0</v>
      </c>
    </row>
    <row r="692" spans="1:7" ht="20.100000000000001" customHeight="1" x14ac:dyDescent="0.2">
      <c r="A692" s="260"/>
      <c r="B692" s="181">
        <f t="shared" si="88"/>
        <v>0</v>
      </c>
      <c r="C692" s="269"/>
      <c r="D692" s="262"/>
      <c r="E692" s="263"/>
      <c r="F692" s="264"/>
      <c r="G692" s="188">
        <f t="shared" ref="G692:G696" si="89">ROUND(E692*F692,2)</f>
        <v>0</v>
      </c>
    </row>
    <row r="693" spans="1:7" ht="20.100000000000001" customHeight="1" x14ac:dyDescent="0.2">
      <c r="A693" s="260"/>
      <c r="B693" s="181">
        <f t="shared" si="88"/>
        <v>0</v>
      </c>
      <c r="C693" s="269"/>
      <c r="D693" s="262"/>
      <c r="E693" s="263"/>
      <c r="F693" s="264"/>
      <c r="G693" s="188">
        <f t="shared" si="89"/>
        <v>0</v>
      </c>
    </row>
    <row r="694" spans="1:7" ht="20.100000000000001" customHeight="1" x14ac:dyDescent="0.2">
      <c r="A694" s="260"/>
      <c r="B694" s="181">
        <f t="shared" si="88"/>
        <v>0</v>
      </c>
      <c r="C694" s="261"/>
      <c r="D694" s="262"/>
      <c r="E694" s="263"/>
      <c r="F694" s="264"/>
      <c r="G694" s="188">
        <f t="shared" si="89"/>
        <v>0</v>
      </c>
    </row>
    <row r="695" spans="1:7" ht="20.100000000000001" customHeight="1" x14ac:dyDescent="0.2">
      <c r="A695" s="260"/>
      <c r="B695" s="181">
        <f t="shared" si="88"/>
        <v>0</v>
      </c>
      <c r="C695" s="261"/>
      <c r="D695" s="262"/>
      <c r="E695" s="263"/>
      <c r="F695" s="264"/>
      <c r="G695" s="188">
        <f t="shared" si="89"/>
        <v>0</v>
      </c>
    </row>
    <row r="696" spans="1:7" ht="20.100000000000001" customHeight="1" x14ac:dyDescent="0.2">
      <c r="A696" s="260"/>
      <c r="B696" s="181">
        <f t="shared" si="88"/>
        <v>0</v>
      </c>
      <c r="C696" s="261"/>
      <c r="D696" s="262"/>
      <c r="E696" s="263"/>
      <c r="F696" s="264"/>
      <c r="G696" s="188">
        <f t="shared" si="89"/>
        <v>0</v>
      </c>
    </row>
    <row r="697" spans="1:7" ht="20.100000000000001" customHeight="1" x14ac:dyDescent="0.2">
      <c r="A697" s="243"/>
      <c r="B697" s="164"/>
      <c r="C697" s="169"/>
      <c r="D697" s="164"/>
      <c r="E697" s="165"/>
      <c r="F697" s="184" t="s">
        <v>40</v>
      </c>
      <c r="G697" s="185">
        <f>SUBTOTAL(9,G688:G696)</f>
        <v>0</v>
      </c>
    </row>
    <row r="698" spans="1:7" ht="20.100000000000001" customHeight="1" thickBot="1" x14ac:dyDescent="0.25">
      <c r="A698" s="190"/>
      <c r="B698" s="191"/>
      <c r="C698" s="192"/>
      <c r="D698" s="191"/>
      <c r="E698" s="193"/>
      <c r="F698" s="194"/>
      <c r="G698" s="195"/>
    </row>
    <row r="699" spans="1:7" ht="20.100000000000001" customHeight="1" thickBot="1" x14ac:dyDescent="0.25">
      <c r="A699" s="244" t="str">
        <f>B657</f>
        <v>5-6</v>
      </c>
      <c r="B699" s="242" t="str">
        <f>C657</f>
        <v>Vigas de carga</v>
      </c>
      <c r="C699" s="196"/>
      <c r="D699" s="196" t="s">
        <v>41</v>
      </c>
      <c r="E699" s="197"/>
      <c r="F699" s="198" t="s">
        <v>42</v>
      </c>
      <c r="G699" s="199">
        <f>SUBTOTAL(9,G662:G698)</f>
        <v>0</v>
      </c>
    </row>
    <row r="700" spans="1:7" ht="20.100000000000001" customHeight="1" thickTop="1" thickBot="1" x14ac:dyDescent="0.25"/>
    <row r="701" spans="1:7" ht="20.100000000000001" customHeight="1" thickTop="1" x14ac:dyDescent="0.2">
      <c r="A701" s="335" t="s">
        <v>44</v>
      </c>
      <c r="B701" s="336"/>
      <c r="C701" s="336"/>
      <c r="D701" s="336"/>
      <c r="E701" s="336"/>
      <c r="F701" s="336"/>
      <c r="G701" s="337"/>
    </row>
    <row r="702" spans="1:7" ht="20.100000000000001" customHeight="1" x14ac:dyDescent="0.2">
      <c r="A702" s="154" t="s">
        <v>823</v>
      </c>
      <c r="B702" s="155" t="str">
        <f>Comitente</f>
        <v>DIRECCIÓN ARQUITECTURA</v>
      </c>
      <c r="C702" s="156"/>
      <c r="D702" s="157"/>
      <c r="E702" s="157"/>
      <c r="F702" s="158"/>
      <c r="G702" s="159"/>
    </row>
    <row r="703" spans="1:7" ht="20.100000000000001" customHeight="1" x14ac:dyDescent="0.2">
      <c r="A703" s="154" t="s">
        <v>824</v>
      </c>
      <c r="B703" s="155">
        <f>Contratista</f>
        <v>0</v>
      </c>
      <c r="C703" s="160"/>
      <c r="D703" s="160"/>
      <c r="E703" s="160"/>
      <c r="F703" s="155"/>
      <c r="G703" s="161"/>
    </row>
    <row r="704" spans="1:7" ht="20.100000000000001" customHeight="1" x14ac:dyDescent="0.2">
      <c r="A704" s="154" t="s">
        <v>31</v>
      </c>
      <c r="B704" s="155" t="str">
        <f>Obra</f>
        <v>ESTADIO DEPORTIVO U.P.C.N.</v>
      </c>
      <c r="C704" s="160"/>
      <c r="D704" s="160"/>
      <c r="E704" s="160"/>
      <c r="F704" s="155" t="s">
        <v>45</v>
      </c>
      <c r="G704" s="161" t="str">
        <f>Fecha_Base</f>
        <v>02/11/2017</v>
      </c>
    </row>
    <row r="705" spans="1:7" ht="20.100000000000001" customHeight="1" x14ac:dyDescent="0.2">
      <c r="A705" s="162" t="s">
        <v>822</v>
      </c>
      <c r="B705" s="163" t="str">
        <f>Ubicación</f>
        <v>DEPARTAMENTO RAWSON</v>
      </c>
      <c r="C705" s="163"/>
      <c r="D705" s="164"/>
      <c r="E705" s="165"/>
      <c r="F705" s="166"/>
      <c r="G705" s="167"/>
    </row>
    <row r="706" spans="1:7" ht="20.100000000000001" customHeight="1" x14ac:dyDescent="0.2">
      <c r="A706" s="162" t="s">
        <v>46</v>
      </c>
      <c r="B706" s="270">
        <v>5</v>
      </c>
      <c r="C706" s="169" t="str">
        <f>IF(B706="","",VLOOKUP(B706,Computo_Presupuesto,2,FALSE))</f>
        <v>HORMIGON ARMADO</v>
      </c>
      <c r="D706" s="170"/>
      <c r="E706" s="165"/>
      <c r="F706" s="166"/>
      <c r="G706" s="167"/>
    </row>
    <row r="707" spans="1:7" ht="20.100000000000001" customHeight="1" x14ac:dyDescent="0.2">
      <c r="A707" s="162" t="s">
        <v>32</v>
      </c>
      <c r="B707" s="248" t="s">
        <v>1778</v>
      </c>
      <c r="C707" s="169" t="str">
        <f>IF(B707=0,"",VLOOKUP(B707,Computo_Presupuesto,2,FALSE))</f>
        <v>Columnas de carga</v>
      </c>
      <c r="D707" s="164"/>
      <c r="E707" s="165"/>
      <c r="F707" s="163" t="s">
        <v>33</v>
      </c>
      <c r="G707" s="171" t="str">
        <f>IF(B707=0,"",VLOOKUP(B707,Computo_Presupuesto,4,FALSE))</f>
        <v>m3</v>
      </c>
    </row>
    <row r="708" spans="1:7" ht="20.100000000000001" customHeight="1" x14ac:dyDescent="0.2">
      <c r="A708" s="162"/>
      <c r="B708" s="163"/>
      <c r="C708" s="169"/>
      <c r="D708" s="164"/>
      <c r="E708" s="165"/>
      <c r="F708" s="169"/>
      <c r="G708" s="172"/>
    </row>
    <row r="709" spans="1:7" ht="20.100000000000001" customHeight="1" x14ac:dyDescent="0.2">
      <c r="A709" s="338" t="s">
        <v>685</v>
      </c>
      <c r="B709" s="339"/>
      <c r="C709" s="340" t="s">
        <v>0</v>
      </c>
      <c r="D709" s="340" t="s">
        <v>34</v>
      </c>
      <c r="E709" s="341" t="s">
        <v>35</v>
      </c>
      <c r="F709" s="342" t="s">
        <v>36</v>
      </c>
      <c r="G709" s="343" t="s">
        <v>37</v>
      </c>
    </row>
    <row r="710" spans="1:7" ht="20.100000000000001" customHeight="1" x14ac:dyDescent="0.2">
      <c r="A710" s="173" t="s">
        <v>686</v>
      </c>
      <c r="B710" s="174" t="s">
        <v>687</v>
      </c>
      <c r="C710" s="340"/>
      <c r="D710" s="340"/>
      <c r="E710" s="341"/>
      <c r="F710" s="342"/>
      <c r="G710" s="343"/>
    </row>
    <row r="711" spans="1:7" ht="20.100000000000001" customHeight="1" x14ac:dyDescent="0.2">
      <c r="A711" s="259"/>
      <c r="B711" s="175"/>
      <c r="C711" s="176" t="s">
        <v>825</v>
      </c>
      <c r="D711" s="177"/>
      <c r="E711" s="178"/>
      <c r="F711" s="179"/>
      <c r="G711" s="180"/>
    </row>
    <row r="712" spans="1:7" ht="20.100000000000001" customHeight="1" x14ac:dyDescent="0.2">
      <c r="A712" s="260"/>
      <c r="B712" s="181">
        <f t="shared" ref="B712:B723" si="90">IF(A712=0,0,VLOOKUP(A712,Tabla_Indices,2,FALSE))</f>
        <v>0</v>
      </c>
      <c r="C712" s="261"/>
      <c r="D712" s="262"/>
      <c r="E712" s="263"/>
      <c r="F712" s="264"/>
      <c r="G712" s="182">
        <f>ROUND(E712*F712,2)</f>
        <v>0</v>
      </c>
    </row>
    <row r="713" spans="1:7" ht="20.100000000000001" customHeight="1" x14ac:dyDescent="0.2">
      <c r="A713" s="265"/>
      <c r="B713" s="181">
        <f t="shared" si="90"/>
        <v>0</v>
      </c>
      <c r="C713" s="261"/>
      <c r="D713" s="262"/>
      <c r="E713" s="263"/>
      <c r="F713" s="264"/>
      <c r="G713" s="182">
        <f t="shared" ref="G713:G723" si="91">ROUND(E713*F713,2)</f>
        <v>0</v>
      </c>
    </row>
    <row r="714" spans="1:7" ht="20.100000000000001" customHeight="1" x14ac:dyDescent="0.2">
      <c r="A714" s="260"/>
      <c r="B714" s="181">
        <f t="shared" si="90"/>
        <v>0</v>
      </c>
      <c r="C714" s="261"/>
      <c r="D714" s="262"/>
      <c r="E714" s="263"/>
      <c r="F714" s="264"/>
      <c r="G714" s="182">
        <f t="shared" si="91"/>
        <v>0</v>
      </c>
    </row>
    <row r="715" spans="1:7" ht="20.100000000000001" customHeight="1" x14ac:dyDescent="0.2">
      <c r="A715" s="260"/>
      <c r="B715" s="181">
        <f t="shared" si="90"/>
        <v>0</v>
      </c>
      <c r="C715" s="261"/>
      <c r="D715" s="262"/>
      <c r="E715" s="263"/>
      <c r="F715" s="264"/>
      <c r="G715" s="182">
        <f t="shared" si="91"/>
        <v>0</v>
      </c>
    </row>
    <row r="716" spans="1:7" ht="20.100000000000001" customHeight="1" x14ac:dyDescent="0.2">
      <c r="A716" s="260"/>
      <c r="B716" s="181">
        <f t="shared" si="90"/>
        <v>0</v>
      </c>
      <c r="C716" s="261"/>
      <c r="D716" s="262"/>
      <c r="E716" s="266"/>
      <c r="F716" s="264"/>
      <c r="G716" s="182">
        <f t="shared" si="91"/>
        <v>0</v>
      </c>
    </row>
    <row r="717" spans="1:7" ht="20.100000000000001" customHeight="1" x14ac:dyDescent="0.2">
      <c r="A717" s="260"/>
      <c r="B717" s="181">
        <f t="shared" si="90"/>
        <v>0</v>
      </c>
      <c r="C717" s="261"/>
      <c r="D717" s="262"/>
      <c r="E717" s="266"/>
      <c r="F717" s="264"/>
      <c r="G717" s="182">
        <f t="shared" si="91"/>
        <v>0</v>
      </c>
    </row>
    <row r="718" spans="1:7" ht="20.100000000000001" customHeight="1" x14ac:dyDescent="0.2">
      <c r="A718" s="260"/>
      <c r="B718" s="181">
        <f t="shared" si="90"/>
        <v>0</v>
      </c>
      <c r="C718" s="261"/>
      <c r="D718" s="262"/>
      <c r="E718" s="263"/>
      <c r="F718" s="264"/>
      <c r="G718" s="182">
        <f t="shared" si="91"/>
        <v>0</v>
      </c>
    </row>
    <row r="719" spans="1:7" ht="20.100000000000001" customHeight="1" x14ac:dyDescent="0.2">
      <c r="A719" s="260"/>
      <c r="B719" s="181">
        <f t="shared" si="90"/>
        <v>0</v>
      </c>
      <c r="C719" s="261"/>
      <c r="D719" s="262"/>
      <c r="E719" s="263"/>
      <c r="F719" s="264"/>
      <c r="G719" s="182">
        <f t="shared" si="91"/>
        <v>0</v>
      </c>
    </row>
    <row r="720" spans="1:7" ht="20.100000000000001" customHeight="1" x14ac:dyDescent="0.2">
      <c r="A720" s="260"/>
      <c r="B720" s="181">
        <f t="shared" si="90"/>
        <v>0</v>
      </c>
      <c r="C720" s="261"/>
      <c r="D720" s="262"/>
      <c r="E720" s="263"/>
      <c r="F720" s="264"/>
      <c r="G720" s="182">
        <f t="shared" si="91"/>
        <v>0</v>
      </c>
    </row>
    <row r="721" spans="1:7" ht="20.100000000000001" customHeight="1" x14ac:dyDescent="0.2">
      <c r="A721" s="260"/>
      <c r="B721" s="181">
        <f t="shared" si="90"/>
        <v>0</v>
      </c>
      <c r="C721" s="261"/>
      <c r="D721" s="262"/>
      <c r="E721" s="263"/>
      <c r="F721" s="264"/>
      <c r="G721" s="182">
        <f t="shared" si="91"/>
        <v>0</v>
      </c>
    </row>
    <row r="722" spans="1:7" ht="20.100000000000001" customHeight="1" x14ac:dyDescent="0.2">
      <c r="A722" s="260"/>
      <c r="B722" s="181">
        <f t="shared" si="90"/>
        <v>0</v>
      </c>
      <c r="C722" s="261"/>
      <c r="D722" s="262"/>
      <c r="E722" s="263"/>
      <c r="F722" s="264"/>
      <c r="G722" s="182">
        <f t="shared" si="91"/>
        <v>0</v>
      </c>
    </row>
    <row r="723" spans="1:7" ht="20.100000000000001" customHeight="1" x14ac:dyDescent="0.2">
      <c r="A723" s="260"/>
      <c r="B723" s="181">
        <f t="shared" si="90"/>
        <v>0</v>
      </c>
      <c r="C723" s="261"/>
      <c r="D723" s="262"/>
      <c r="E723" s="263"/>
      <c r="F723" s="264"/>
      <c r="G723" s="182">
        <f t="shared" si="91"/>
        <v>0</v>
      </c>
    </row>
    <row r="724" spans="1:7" ht="20.100000000000001" customHeight="1" x14ac:dyDescent="0.2">
      <c r="A724" s="183"/>
      <c r="B724" s="169"/>
      <c r="C724" s="169"/>
      <c r="D724" s="164"/>
      <c r="E724" s="165"/>
      <c r="F724" s="184" t="s">
        <v>38</v>
      </c>
      <c r="G724" s="185">
        <f>SUBTOTAL(9,G712:G723)</f>
        <v>0</v>
      </c>
    </row>
    <row r="725" spans="1:7" ht="20.100000000000001" customHeight="1" x14ac:dyDescent="0.2">
      <c r="A725" s="183"/>
      <c r="B725" s="169"/>
      <c r="C725" s="186" t="s">
        <v>826</v>
      </c>
      <c r="D725" s="164"/>
      <c r="E725" s="165"/>
      <c r="F725" s="166"/>
      <c r="G725" s="187"/>
    </row>
    <row r="726" spans="1:7" ht="20.100000000000001" customHeight="1" x14ac:dyDescent="0.2">
      <c r="A726" s="260"/>
      <c r="B726" s="181">
        <f t="shared" ref="B726:B735" si="92">IF(A726=0,0,VLOOKUP(A726,Tabla_Indices,2,FALSE))</f>
        <v>0</v>
      </c>
      <c r="C726" s="267"/>
      <c r="D726" s="262"/>
      <c r="E726" s="263"/>
      <c r="F726" s="264"/>
      <c r="G726" s="182">
        <f>ROUND(E726*F726,2)</f>
        <v>0</v>
      </c>
    </row>
    <row r="727" spans="1:7" ht="20.100000000000001" customHeight="1" x14ac:dyDescent="0.2">
      <c r="A727" s="260"/>
      <c r="B727" s="181">
        <f t="shared" si="92"/>
        <v>0</v>
      </c>
      <c r="C727" s="261"/>
      <c r="D727" s="262"/>
      <c r="E727" s="263"/>
      <c r="F727" s="264"/>
      <c r="G727" s="182">
        <f>ROUND(E727*F727,2)</f>
        <v>0</v>
      </c>
    </row>
    <row r="728" spans="1:7" ht="20.100000000000001" customHeight="1" x14ac:dyDescent="0.2">
      <c r="A728" s="260"/>
      <c r="B728" s="181">
        <f t="shared" si="92"/>
        <v>0</v>
      </c>
      <c r="C728" s="261"/>
      <c r="D728" s="262"/>
      <c r="E728" s="263"/>
      <c r="F728" s="264"/>
      <c r="G728" s="182">
        <f t="shared" ref="G728:G735" si="93">ROUND(E728*F728,2)</f>
        <v>0</v>
      </c>
    </row>
    <row r="729" spans="1:7" ht="20.100000000000001" customHeight="1" x14ac:dyDescent="0.2">
      <c r="A729" s="260"/>
      <c r="B729" s="181">
        <f t="shared" si="92"/>
        <v>0</v>
      </c>
      <c r="C729" s="261"/>
      <c r="D729" s="262"/>
      <c r="E729" s="263"/>
      <c r="F729" s="264"/>
      <c r="G729" s="182">
        <f t="shared" si="93"/>
        <v>0</v>
      </c>
    </row>
    <row r="730" spans="1:7" ht="20.100000000000001" customHeight="1" x14ac:dyDescent="0.2">
      <c r="A730" s="260"/>
      <c r="B730" s="181">
        <f t="shared" si="92"/>
        <v>0</v>
      </c>
      <c r="C730" s="261"/>
      <c r="D730" s="262"/>
      <c r="E730" s="263"/>
      <c r="F730" s="264"/>
      <c r="G730" s="182">
        <f t="shared" si="93"/>
        <v>0</v>
      </c>
    </row>
    <row r="731" spans="1:7" ht="20.100000000000001" customHeight="1" x14ac:dyDescent="0.2">
      <c r="A731" s="260"/>
      <c r="B731" s="181">
        <f t="shared" si="92"/>
        <v>0</v>
      </c>
      <c r="C731" s="261"/>
      <c r="D731" s="262"/>
      <c r="E731" s="263"/>
      <c r="F731" s="264"/>
      <c r="G731" s="182">
        <f t="shared" si="93"/>
        <v>0</v>
      </c>
    </row>
    <row r="732" spans="1:7" ht="20.100000000000001" customHeight="1" x14ac:dyDescent="0.2">
      <c r="A732" s="260"/>
      <c r="B732" s="181">
        <f t="shared" si="92"/>
        <v>0</v>
      </c>
      <c r="C732" s="261"/>
      <c r="D732" s="262"/>
      <c r="E732" s="263"/>
      <c r="F732" s="264"/>
      <c r="G732" s="182">
        <f t="shared" si="93"/>
        <v>0</v>
      </c>
    </row>
    <row r="733" spans="1:7" ht="20.100000000000001" customHeight="1" x14ac:dyDescent="0.2">
      <c r="A733" s="260"/>
      <c r="B733" s="181">
        <f t="shared" si="92"/>
        <v>0</v>
      </c>
      <c r="C733" s="261"/>
      <c r="D733" s="262"/>
      <c r="E733" s="263"/>
      <c r="F733" s="264"/>
      <c r="G733" s="182">
        <f t="shared" si="93"/>
        <v>0</v>
      </c>
    </row>
    <row r="734" spans="1:7" ht="20.100000000000001" customHeight="1" x14ac:dyDescent="0.2">
      <c r="A734" s="260"/>
      <c r="B734" s="181">
        <f t="shared" si="92"/>
        <v>0</v>
      </c>
      <c r="C734" s="261"/>
      <c r="D734" s="262"/>
      <c r="E734" s="263"/>
      <c r="F734" s="264"/>
      <c r="G734" s="182">
        <f t="shared" si="93"/>
        <v>0</v>
      </c>
    </row>
    <row r="735" spans="1:7" ht="20.100000000000001" customHeight="1" x14ac:dyDescent="0.2">
      <c r="A735" s="260"/>
      <c r="B735" s="181">
        <f t="shared" si="92"/>
        <v>0</v>
      </c>
      <c r="C735" s="261"/>
      <c r="D735" s="262"/>
      <c r="E735" s="263"/>
      <c r="F735" s="264"/>
      <c r="G735" s="182">
        <f t="shared" si="93"/>
        <v>0</v>
      </c>
    </row>
    <row r="736" spans="1:7" ht="20.100000000000001" customHeight="1" x14ac:dyDescent="0.2">
      <c r="A736" s="183"/>
      <c r="B736" s="169"/>
      <c r="C736" s="169"/>
      <c r="D736" s="164"/>
      <c r="E736" s="165"/>
      <c r="F736" s="184" t="s">
        <v>39</v>
      </c>
      <c r="G736" s="185">
        <f>SUBTOTAL(9,G726:G735)</f>
        <v>0</v>
      </c>
    </row>
    <row r="737" spans="1:7" ht="20.100000000000001" customHeight="1" x14ac:dyDescent="0.2">
      <c r="A737" s="183"/>
      <c r="B737" s="169"/>
      <c r="C737" s="186" t="s">
        <v>827</v>
      </c>
      <c r="D737" s="164"/>
      <c r="E737" s="165"/>
      <c r="F737" s="169"/>
      <c r="G737" s="187"/>
    </row>
    <row r="738" spans="1:7" ht="20.100000000000001" customHeight="1" x14ac:dyDescent="0.2">
      <c r="A738" s="260"/>
      <c r="B738" s="181">
        <f t="shared" ref="B738:B746" si="94">IF(A738=0,0,VLOOKUP(A738,Tabla_Indices,2,FALSE))</f>
        <v>0</v>
      </c>
      <c r="C738" s="261"/>
      <c r="D738" s="262"/>
      <c r="E738" s="263"/>
      <c r="F738" s="268"/>
      <c r="G738" s="188">
        <f>ROUND(E738*F738,2)</f>
        <v>0</v>
      </c>
    </row>
    <row r="739" spans="1:7" ht="20.100000000000001" customHeight="1" x14ac:dyDescent="0.2">
      <c r="A739" s="260"/>
      <c r="B739" s="181">
        <f t="shared" si="94"/>
        <v>0</v>
      </c>
      <c r="C739" s="267"/>
      <c r="D739" s="262"/>
      <c r="E739" s="263"/>
      <c r="F739" s="264"/>
      <c r="G739" s="188">
        <f>ROUND(E739*F739,2)</f>
        <v>0</v>
      </c>
    </row>
    <row r="740" spans="1:7" ht="20.100000000000001" customHeight="1" x14ac:dyDescent="0.2">
      <c r="A740" s="260"/>
      <c r="B740" s="181">
        <f t="shared" si="94"/>
        <v>0</v>
      </c>
      <c r="C740" s="269"/>
      <c r="D740" s="262"/>
      <c r="E740" s="263"/>
      <c r="F740" s="264"/>
      <c r="G740" s="188">
        <f>ROUND(E740*F740,2)</f>
        <v>0</v>
      </c>
    </row>
    <row r="741" spans="1:7" ht="20.100000000000001" customHeight="1" x14ac:dyDescent="0.2">
      <c r="A741" s="260"/>
      <c r="B741" s="181">
        <f t="shared" si="94"/>
        <v>0</v>
      </c>
      <c r="C741" s="269"/>
      <c r="D741" s="262"/>
      <c r="E741" s="263"/>
      <c r="F741" s="264"/>
      <c r="G741" s="188">
        <f>ROUND(E741*F741,2)</f>
        <v>0</v>
      </c>
    </row>
    <row r="742" spans="1:7" ht="20.100000000000001" customHeight="1" x14ac:dyDescent="0.2">
      <c r="A742" s="260"/>
      <c r="B742" s="181">
        <f t="shared" si="94"/>
        <v>0</v>
      </c>
      <c r="C742" s="269"/>
      <c r="D742" s="262"/>
      <c r="E742" s="263"/>
      <c r="F742" s="264"/>
      <c r="G742" s="188">
        <f t="shared" ref="G742:G746" si="95">ROUND(E742*F742,2)</f>
        <v>0</v>
      </c>
    </row>
    <row r="743" spans="1:7" ht="20.100000000000001" customHeight="1" x14ac:dyDescent="0.2">
      <c r="A743" s="260"/>
      <c r="B743" s="181">
        <f t="shared" si="94"/>
        <v>0</v>
      </c>
      <c r="C743" s="269"/>
      <c r="D743" s="262"/>
      <c r="E743" s="263"/>
      <c r="F743" s="264"/>
      <c r="G743" s="188">
        <f t="shared" si="95"/>
        <v>0</v>
      </c>
    </row>
    <row r="744" spans="1:7" ht="20.100000000000001" customHeight="1" x14ac:dyDescent="0.2">
      <c r="A744" s="260"/>
      <c r="B744" s="181">
        <f t="shared" si="94"/>
        <v>0</v>
      </c>
      <c r="C744" s="261"/>
      <c r="D744" s="262"/>
      <c r="E744" s="263"/>
      <c r="F744" s="264"/>
      <c r="G744" s="188">
        <f t="shared" si="95"/>
        <v>0</v>
      </c>
    </row>
    <row r="745" spans="1:7" ht="20.100000000000001" customHeight="1" x14ac:dyDescent="0.2">
      <c r="A745" s="260"/>
      <c r="B745" s="181">
        <f t="shared" si="94"/>
        <v>0</v>
      </c>
      <c r="C745" s="261"/>
      <c r="D745" s="262"/>
      <c r="E745" s="263"/>
      <c r="F745" s="264"/>
      <c r="G745" s="188">
        <f t="shared" si="95"/>
        <v>0</v>
      </c>
    </row>
    <row r="746" spans="1:7" ht="20.100000000000001" customHeight="1" x14ac:dyDescent="0.2">
      <c r="A746" s="260"/>
      <c r="B746" s="181">
        <f t="shared" si="94"/>
        <v>0</v>
      </c>
      <c r="C746" s="261"/>
      <c r="D746" s="262"/>
      <c r="E746" s="263"/>
      <c r="F746" s="264"/>
      <c r="G746" s="188">
        <f t="shared" si="95"/>
        <v>0</v>
      </c>
    </row>
    <row r="747" spans="1:7" ht="20.100000000000001" customHeight="1" x14ac:dyDescent="0.2">
      <c r="A747" s="189"/>
      <c r="B747" s="164"/>
      <c r="C747" s="169"/>
      <c r="D747" s="164"/>
      <c r="E747" s="165"/>
      <c r="F747" s="184" t="s">
        <v>40</v>
      </c>
      <c r="G747" s="185">
        <f>SUBTOTAL(9,G738:G746)</f>
        <v>0</v>
      </c>
    </row>
    <row r="748" spans="1:7" ht="20.100000000000001" customHeight="1" thickBot="1" x14ac:dyDescent="0.25">
      <c r="A748" s="190"/>
      <c r="B748" s="191"/>
      <c r="C748" s="192"/>
      <c r="D748" s="191"/>
      <c r="E748" s="193"/>
      <c r="F748" s="194"/>
      <c r="G748" s="195"/>
    </row>
    <row r="749" spans="1:7" ht="20.100000000000001" customHeight="1" thickBot="1" x14ac:dyDescent="0.25">
      <c r="A749" s="244" t="str">
        <f>B707</f>
        <v>5-7</v>
      </c>
      <c r="B749" s="242" t="str">
        <f>C707</f>
        <v>Columnas de carga</v>
      </c>
      <c r="C749" s="196"/>
      <c r="D749" s="196" t="s">
        <v>41</v>
      </c>
      <c r="E749" s="197"/>
      <c r="F749" s="198" t="s">
        <v>42</v>
      </c>
      <c r="G749" s="199">
        <f>SUBTOTAL(9,G712:G748)</f>
        <v>0</v>
      </c>
    </row>
    <row r="750" spans="1:7" ht="20.100000000000001" customHeight="1" thickTop="1" thickBot="1" x14ac:dyDescent="0.25"/>
    <row r="751" spans="1:7" ht="20.100000000000001" customHeight="1" thickTop="1" x14ac:dyDescent="0.2">
      <c r="A751" s="335" t="s">
        <v>44</v>
      </c>
      <c r="B751" s="336"/>
      <c r="C751" s="336"/>
      <c r="D751" s="336"/>
      <c r="E751" s="336"/>
      <c r="F751" s="336"/>
      <c r="G751" s="337"/>
    </row>
    <row r="752" spans="1:7" ht="20.100000000000001" customHeight="1" x14ac:dyDescent="0.2">
      <c r="A752" s="154" t="s">
        <v>823</v>
      </c>
      <c r="B752" s="155" t="str">
        <f>Comitente</f>
        <v>DIRECCIÓN ARQUITECTURA</v>
      </c>
      <c r="C752" s="156"/>
      <c r="D752" s="157"/>
      <c r="E752" s="157"/>
      <c r="F752" s="158"/>
      <c r="G752" s="159"/>
    </row>
    <row r="753" spans="1:7" ht="20.100000000000001" customHeight="1" x14ac:dyDescent="0.2">
      <c r="A753" s="154" t="s">
        <v>824</v>
      </c>
      <c r="B753" s="155">
        <f>Contratista</f>
        <v>0</v>
      </c>
      <c r="C753" s="160"/>
      <c r="D753" s="160"/>
      <c r="E753" s="160"/>
      <c r="F753" s="155"/>
      <c r="G753" s="161"/>
    </row>
    <row r="754" spans="1:7" ht="20.100000000000001" customHeight="1" x14ac:dyDescent="0.2">
      <c r="A754" s="154" t="s">
        <v>31</v>
      </c>
      <c r="B754" s="155" t="str">
        <f>Obra</f>
        <v>ESTADIO DEPORTIVO U.P.C.N.</v>
      </c>
      <c r="C754" s="160"/>
      <c r="D754" s="160"/>
      <c r="E754" s="160"/>
      <c r="F754" s="155" t="s">
        <v>45</v>
      </c>
      <c r="G754" s="161" t="str">
        <f>Fecha_Base</f>
        <v>02/11/2017</v>
      </c>
    </row>
    <row r="755" spans="1:7" ht="20.100000000000001" customHeight="1" x14ac:dyDescent="0.2">
      <c r="A755" s="162" t="s">
        <v>822</v>
      </c>
      <c r="B755" s="163" t="str">
        <f>Ubicación</f>
        <v>DEPARTAMENTO RAWSON</v>
      </c>
      <c r="C755" s="163"/>
      <c r="D755" s="164"/>
      <c r="E755" s="165"/>
      <c r="F755" s="166"/>
      <c r="G755" s="167"/>
    </row>
    <row r="756" spans="1:7" ht="20.100000000000001" customHeight="1" x14ac:dyDescent="0.2">
      <c r="A756" s="162" t="s">
        <v>46</v>
      </c>
      <c r="B756" s="270">
        <v>5</v>
      </c>
      <c r="C756" s="169" t="str">
        <f>IF(B756="","",VLOOKUP(B756,Computo_Presupuesto,2,FALSE))</f>
        <v>HORMIGON ARMADO</v>
      </c>
      <c r="D756" s="170"/>
      <c r="E756" s="165"/>
      <c r="F756" s="166"/>
      <c r="G756" s="167"/>
    </row>
    <row r="757" spans="1:7" ht="20.100000000000001" customHeight="1" x14ac:dyDescent="0.2">
      <c r="A757" s="162" t="s">
        <v>32</v>
      </c>
      <c r="B757" s="248" t="s">
        <v>1779</v>
      </c>
      <c r="C757" s="169" t="str">
        <f>IF(B757=0,"",VLOOKUP(B757,Computo_Presupuesto,2,FALSE))</f>
        <v>Tabiques de hormigón armado</v>
      </c>
      <c r="D757" s="164"/>
      <c r="E757" s="165"/>
      <c r="F757" s="163" t="s">
        <v>33</v>
      </c>
      <c r="G757" s="171" t="str">
        <f>IF(B757=0,"",VLOOKUP(B757,Computo_Presupuesto,4,FALSE))</f>
        <v>m3</v>
      </c>
    </row>
    <row r="758" spans="1:7" ht="20.100000000000001" customHeight="1" x14ac:dyDescent="0.2">
      <c r="A758" s="162"/>
      <c r="B758" s="163"/>
      <c r="C758" s="169"/>
      <c r="D758" s="164"/>
      <c r="E758" s="165"/>
      <c r="F758" s="169"/>
      <c r="G758" s="172"/>
    </row>
    <row r="759" spans="1:7" ht="20.100000000000001" customHeight="1" x14ac:dyDescent="0.2">
      <c r="A759" s="338" t="s">
        <v>685</v>
      </c>
      <c r="B759" s="339"/>
      <c r="C759" s="340" t="s">
        <v>0</v>
      </c>
      <c r="D759" s="340" t="s">
        <v>34</v>
      </c>
      <c r="E759" s="341" t="s">
        <v>35</v>
      </c>
      <c r="F759" s="342" t="s">
        <v>36</v>
      </c>
      <c r="G759" s="343" t="s">
        <v>37</v>
      </c>
    </row>
    <row r="760" spans="1:7" ht="20.100000000000001" customHeight="1" x14ac:dyDescent="0.2">
      <c r="A760" s="173" t="s">
        <v>686</v>
      </c>
      <c r="B760" s="174" t="s">
        <v>687</v>
      </c>
      <c r="C760" s="340"/>
      <c r="D760" s="340"/>
      <c r="E760" s="341"/>
      <c r="F760" s="342"/>
      <c r="G760" s="343"/>
    </row>
    <row r="761" spans="1:7" ht="20.100000000000001" customHeight="1" x14ac:dyDescent="0.2">
      <c r="A761" s="259"/>
      <c r="B761" s="175"/>
      <c r="C761" s="176" t="s">
        <v>825</v>
      </c>
      <c r="D761" s="177"/>
      <c r="E761" s="178"/>
      <c r="F761" s="179"/>
      <c r="G761" s="180"/>
    </row>
    <row r="762" spans="1:7" ht="20.100000000000001" customHeight="1" x14ac:dyDescent="0.2">
      <c r="A762" s="260"/>
      <c r="B762" s="181">
        <f t="shared" ref="B762:B773" si="96">IF(A762=0,0,VLOOKUP(A762,Tabla_Indices,2,FALSE))</f>
        <v>0</v>
      </c>
      <c r="C762" s="261"/>
      <c r="D762" s="262"/>
      <c r="E762" s="263"/>
      <c r="F762" s="264"/>
      <c r="G762" s="182">
        <f>ROUND(E762*F762,2)</f>
        <v>0</v>
      </c>
    </row>
    <row r="763" spans="1:7" ht="20.100000000000001" customHeight="1" x14ac:dyDescent="0.2">
      <c r="A763" s="265"/>
      <c r="B763" s="181">
        <f t="shared" si="96"/>
        <v>0</v>
      </c>
      <c r="C763" s="261"/>
      <c r="D763" s="262"/>
      <c r="E763" s="263"/>
      <c r="F763" s="264"/>
      <c r="G763" s="182">
        <f t="shared" ref="G763:G773" si="97">ROUND(E763*F763,2)</f>
        <v>0</v>
      </c>
    </row>
    <row r="764" spans="1:7" ht="20.100000000000001" customHeight="1" x14ac:dyDescent="0.2">
      <c r="A764" s="260"/>
      <c r="B764" s="181">
        <f t="shared" si="96"/>
        <v>0</v>
      </c>
      <c r="C764" s="261"/>
      <c r="D764" s="262"/>
      <c r="E764" s="263"/>
      <c r="F764" s="264"/>
      <c r="G764" s="182">
        <f t="shared" si="97"/>
        <v>0</v>
      </c>
    </row>
    <row r="765" spans="1:7" ht="20.100000000000001" customHeight="1" x14ac:dyDescent="0.2">
      <c r="A765" s="260"/>
      <c r="B765" s="181">
        <f t="shared" si="96"/>
        <v>0</v>
      </c>
      <c r="C765" s="261"/>
      <c r="D765" s="262"/>
      <c r="E765" s="263"/>
      <c r="F765" s="264"/>
      <c r="G765" s="182">
        <f t="shared" si="97"/>
        <v>0</v>
      </c>
    </row>
    <row r="766" spans="1:7" ht="20.100000000000001" customHeight="1" x14ac:dyDescent="0.2">
      <c r="A766" s="260"/>
      <c r="B766" s="181">
        <f t="shared" si="96"/>
        <v>0</v>
      </c>
      <c r="C766" s="261"/>
      <c r="D766" s="262"/>
      <c r="E766" s="266"/>
      <c r="F766" s="264"/>
      <c r="G766" s="182">
        <f t="shared" si="97"/>
        <v>0</v>
      </c>
    </row>
    <row r="767" spans="1:7" ht="20.100000000000001" customHeight="1" x14ac:dyDescent="0.2">
      <c r="A767" s="260"/>
      <c r="B767" s="181">
        <f t="shared" si="96"/>
        <v>0</v>
      </c>
      <c r="C767" s="261"/>
      <c r="D767" s="262"/>
      <c r="E767" s="266"/>
      <c r="F767" s="264"/>
      <c r="G767" s="182">
        <f t="shared" si="97"/>
        <v>0</v>
      </c>
    </row>
    <row r="768" spans="1:7" ht="20.100000000000001" customHeight="1" x14ac:dyDescent="0.2">
      <c r="A768" s="260"/>
      <c r="B768" s="181">
        <f t="shared" si="96"/>
        <v>0</v>
      </c>
      <c r="C768" s="261"/>
      <c r="D768" s="262"/>
      <c r="E768" s="263"/>
      <c r="F768" s="264"/>
      <c r="G768" s="182">
        <f t="shared" si="97"/>
        <v>0</v>
      </c>
    </row>
    <row r="769" spans="1:7" ht="20.100000000000001" customHeight="1" x14ac:dyDescent="0.2">
      <c r="A769" s="260"/>
      <c r="B769" s="181">
        <f t="shared" si="96"/>
        <v>0</v>
      </c>
      <c r="C769" s="261"/>
      <c r="D769" s="262"/>
      <c r="E769" s="263"/>
      <c r="F769" s="264"/>
      <c r="G769" s="182">
        <f t="shared" si="97"/>
        <v>0</v>
      </c>
    </row>
    <row r="770" spans="1:7" ht="20.100000000000001" customHeight="1" x14ac:dyDescent="0.2">
      <c r="A770" s="260"/>
      <c r="B770" s="181">
        <f t="shared" si="96"/>
        <v>0</v>
      </c>
      <c r="C770" s="261"/>
      <c r="D770" s="262"/>
      <c r="E770" s="263"/>
      <c r="F770" s="264"/>
      <c r="G770" s="182">
        <f t="shared" si="97"/>
        <v>0</v>
      </c>
    </row>
    <row r="771" spans="1:7" ht="20.100000000000001" customHeight="1" x14ac:dyDescent="0.2">
      <c r="A771" s="260"/>
      <c r="B771" s="181">
        <f t="shared" si="96"/>
        <v>0</v>
      </c>
      <c r="C771" s="261"/>
      <c r="D771" s="262"/>
      <c r="E771" s="263"/>
      <c r="F771" s="264"/>
      <c r="G771" s="182">
        <f t="shared" si="97"/>
        <v>0</v>
      </c>
    </row>
    <row r="772" spans="1:7" ht="20.100000000000001" customHeight="1" x14ac:dyDescent="0.2">
      <c r="A772" s="260"/>
      <c r="B772" s="181">
        <f t="shared" si="96"/>
        <v>0</v>
      </c>
      <c r="C772" s="261"/>
      <c r="D772" s="262"/>
      <c r="E772" s="263"/>
      <c r="F772" s="264"/>
      <c r="G772" s="182">
        <f t="shared" si="97"/>
        <v>0</v>
      </c>
    </row>
    <row r="773" spans="1:7" ht="20.100000000000001" customHeight="1" x14ac:dyDescent="0.2">
      <c r="A773" s="260"/>
      <c r="B773" s="181">
        <f t="shared" si="96"/>
        <v>0</v>
      </c>
      <c r="C773" s="261"/>
      <c r="D773" s="262"/>
      <c r="E773" s="263"/>
      <c r="F773" s="264"/>
      <c r="G773" s="182">
        <f t="shared" si="97"/>
        <v>0</v>
      </c>
    </row>
    <row r="774" spans="1:7" ht="20.100000000000001" customHeight="1" x14ac:dyDescent="0.2">
      <c r="A774" s="183"/>
      <c r="B774" s="169"/>
      <c r="C774" s="169"/>
      <c r="D774" s="164"/>
      <c r="E774" s="165"/>
      <c r="F774" s="184" t="s">
        <v>38</v>
      </c>
      <c r="G774" s="185">
        <f>SUBTOTAL(9,G762:G773)</f>
        <v>0</v>
      </c>
    </row>
    <row r="775" spans="1:7" ht="20.100000000000001" customHeight="1" x14ac:dyDescent="0.2">
      <c r="A775" s="183"/>
      <c r="B775" s="169"/>
      <c r="C775" s="186" t="s">
        <v>826</v>
      </c>
      <c r="D775" s="164"/>
      <c r="E775" s="165"/>
      <c r="F775" s="166"/>
      <c r="G775" s="187"/>
    </row>
    <row r="776" spans="1:7" ht="20.100000000000001" customHeight="1" x14ac:dyDescent="0.2">
      <c r="A776" s="260"/>
      <c r="B776" s="181">
        <f t="shared" ref="B776:B785" si="98">IF(A776=0,0,VLOOKUP(A776,Tabla_Indices,2,FALSE))</f>
        <v>0</v>
      </c>
      <c r="C776" s="267"/>
      <c r="D776" s="262"/>
      <c r="E776" s="263"/>
      <c r="F776" s="264"/>
      <c r="G776" s="182">
        <f>ROUND(E776*F776,2)</f>
        <v>0</v>
      </c>
    </row>
    <row r="777" spans="1:7" ht="20.100000000000001" customHeight="1" x14ac:dyDescent="0.2">
      <c r="A777" s="260"/>
      <c r="B777" s="181">
        <f t="shared" si="98"/>
        <v>0</v>
      </c>
      <c r="C777" s="261"/>
      <c r="D777" s="262"/>
      <c r="E777" s="263"/>
      <c r="F777" s="264"/>
      <c r="G777" s="182">
        <f>ROUND(E777*F777,2)</f>
        <v>0</v>
      </c>
    </row>
    <row r="778" spans="1:7" ht="20.100000000000001" customHeight="1" x14ac:dyDescent="0.2">
      <c r="A778" s="260"/>
      <c r="B778" s="181">
        <f t="shared" si="98"/>
        <v>0</v>
      </c>
      <c r="C778" s="261"/>
      <c r="D778" s="262"/>
      <c r="E778" s="263"/>
      <c r="F778" s="264"/>
      <c r="G778" s="182">
        <f t="shared" ref="G778:G785" si="99">ROUND(E778*F778,2)</f>
        <v>0</v>
      </c>
    </row>
    <row r="779" spans="1:7" ht="20.100000000000001" customHeight="1" x14ac:dyDescent="0.2">
      <c r="A779" s="260"/>
      <c r="B779" s="181">
        <f t="shared" si="98"/>
        <v>0</v>
      </c>
      <c r="C779" s="261"/>
      <c r="D779" s="262"/>
      <c r="E779" s="263"/>
      <c r="F779" s="264"/>
      <c r="G779" s="182">
        <f t="shared" si="99"/>
        <v>0</v>
      </c>
    </row>
    <row r="780" spans="1:7" ht="20.100000000000001" customHeight="1" x14ac:dyDescent="0.2">
      <c r="A780" s="260"/>
      <c r="B780" s="181">
        <f t="shared" si="98"/>
        <v>0</v>
      </c>
      <c r="C780" s="261"/>
      <c r="D780" s="262"/>
      <c r="E780" s="263"/>
      <c r="F780" s="264"/>
      <c r="G780" s="182">
        <f t="shared" si="99"/>
        <v>0</v>
      </c>
    </row>
    <row r="781" spans="1:7" ht="20.100000000000001" customHeight="1" x14ac:dyDescent="0.2">
      <c r="A781" s="260"/>
      <c r="B781" s="181">
        <f t="shared" si="98"/>
        <v>0</v>
      </c>
      <c r="C781" s="261"/>
      <c r="D781" s="262"/>
      <c r="E781" s="263"/>
      <c r="F781" s="264"/>
      <c r="G781" s="182">
        <f t="shared" si="99"/>
        <v>0</v>
      </c>
    </row>
    <row r="782" spans="1:7" ht="20.100000000000001" customHeight="1" x14ac:dyDescent="0.2">
      <c r="A782" s="260"/>
      <c r="B782" s="181">
        <f t="shared" si="98"/>
        <v>0</v>
      </c>
      <c r="C782" s="261"/>
      <c r="D782" s="262"/>
      <c r="E782" s="263"/>
      <c r="F782" s="264"/>
      <c r="G782" s="182">
        <f t="shared" si="99"/>
        <v>0</v>
      </c>
    </row>
    <row r="783" spans="1:7" ht="20.100000000000001" customHeight="1" x14ac:dyDescent="0.2">
      <c r="A783" s="260"/>
      <c r="B783" s="181">
        <f t="shared" si="98"/>
        <v>0</v>
      </c>
      <c r="C783" s="261"/>
      <c r="D783" s="262"/>
      <c r="E783" s="263"/>
      <c r="F783" s="264"/>
      <c r="G783" s="182">
        <f t="shared" si="99"/>
        <v>0</v>
      </c>
    </row>
    <row r="784" spans="1:7" ht="20.100000000000001" customHeight="1" x14ac:dyDescent="0.2">
      <c r="A784" s="260"/>
      <c r="B784" s="181">
        <f t="shared" si="98"/>
        <v>0</v>
      </c>
      <c r="C784" s="261"/>
      <c r="D784" s="262"/>
      <c r="E784" s="263"/>
      <c r="F784" s="264"/>
      <c r="G784" s="182">
        <f t="shared" si="99"/>
        <v>0</v>
      </c>
    </row>
    <row r="785" spans="1:7" ht="20.100000000000001" customHeight="1" x14ac:dyDescent="0.2">
      <c r="A785" s="260"/>
      <c r="B785" s="181">
        <f t="shared" si="98"/>
        <v>0</v>
      </c>
      <c r="C785" s="261"/>
      <c r="D785" s="262"/>
      <c r="E785" s="263"/>
      <c r="F785" s="264"/>
      <c r="G785" s="182">
        <f t="shared" si="99"/>
        <v>0</v>
      </c>
    </row>
    <row r="786" spans="1:7" ht="20.100000000000001" customHeight="1" x14ac:dyDescent="0.2">
      <c r="A786" s="183"/>
      <c r="B786" s="169"/>
      <c r="C786" s="169"/>
      <c r="D786" s="164"/>
      <c r="E786" s="165"/>
      <c r="F786" s="184" t="s">
        <v>39</v>
      </c>
      <c r="G786" s="185">
        <f>SUBTOTAL(9,G776:G785)</f>
        <v>0</v>
      </c>
    </row>
    <row r="787" spans="1:7" ht="20.100000000000001" customHeight="1" x14ac:dyDescent="0.2">
      <c r="A787" s="183"/>
      <c r="B787" s="169"/>
      <c r="C787" s="186" t="s">
        <v>827</v>
      </c>
      <c r="D787" s="164"/>
      <c r="E787" s="165"/>
      <c r="F787" s="169"/>
      <c r="G787" s="187"/>
    </row>
    <row r="788" spans="1:7" ht="20.100000000000001" customHeight="1" x14ac:dyDescent="0.2">
      <c r="A788" s="260"/>
      <c r="B788" s="181">
        <f t="shared" ref="B788:B796" si="100">IF(A788=0,0,VLOOKUP(A788,Tabla_Indices,2,FALSE))</f>
        <v>0</v>
      </c>
      <c r="C788" s="261"/>
      <c r="D788" s="262"/>
      <c r="E788" s="263"/>
      <c r="F788" s="268"/>
      <c r="G788" s="188">
        <f>ROUND(E788*F788,2)</f>
        <v>0</v>
      </c>
    </row>
    <row r="789" spans="1:7" ht="20.100000000000001" customHeight="1" x14ac:dyDescent="0.2">
      <c r="A789" s="260"/>
      <c r="B789" s="181">
        <f t="shared" si="100"/>
        <v>0</v>
      </c>
      <c r="C789" s="267"/>
      <c r="D789" s="262"/>
      <c r="E789" s="263"/>
      <c r="F789" s="264"/>
      <c r="G789" s="188">
        <f>ROUND(E789*F789,2)</f>
        <v>0</v>
      </c>
    </row>
    <row r="790" spans="1:7" ht="20.100000000000001" customHeight="1" x14ac:dyDescent="0.2">
      <c r="A790" s="260"/>
      <c r="B790" s="181">
        <f t="shared" si="100"/>
        <v>0</v>
      </c>
      <c r="C790" s="269"/>
      <c r="D790" s="262"/>
      <c r="E790" s="263"/>
      <c r="F790" s="264"/>
      <c r="G790" s="188">
        <f>ROUND(E790*F790,2)</f>
        <v>0</v>
      </c>
    </row>
    <row r="791" spans="1:7" ht="20.100000000000001" customHeight="1" x14ac:dyDescent="0.2">
      <c r="A791" s="260"/>
      <c r="B791" s="181">
        <f t="shared" si="100"/>
        <v>0</v>
      </c>
      <c r="C791" s="269"/>
      <c r="D791" s="262"/>
      <c r="E791" s="263"/>
      <c r="F791" s="264"/>
      <c r="G791" s="188">
        <f>ROUND(E791*F791,2)</f>
        <v>0</v>
      </c>
    </row>
    <row r="792" spans="1:7" ht="20.100000000000001" customHeight="1" x14ac:dyDescent="0.2">
      <c r="A792" s="260"/>
      <c r="B792" s="181">
        <f t="shared" si="100"/>
        <v>0</v>
      </c>
      <c r="C792" s="269"/>
      <c r="D792" s="262"/>
      <c r="E792" s="263"/>
      <c r="F792" s="264"/>
      <c r="G792" s="188">
        <f t="shared" ref="G792:G796" si="101">ROUND(E792*F792,2)</f>
        <v>0</v>
      </c>
    </row>
    <row r="793" spans="1:7" ht="20.100000000000001" customHeight="1" x14ac:dyDescent="0.2">
      <c r="A793" s="260"/>
      <c r="B793" s="181">
        <f t="shared" si="100"/>
        <v>0</v>
      </c>
      <c r="C793" s="269"/>
      <c r="D793" s="262"/>
      <c r="E793" s="263"/>
      <c r="F793" s="264"/>
      <c r="G793" s="188">
        <f t="shared" si="101"/>
        <v>0</v>
      </c>
    </row>
    <row r="794" spans="1:7" ht="20.100000000000001" customHeight="1" x14ac:dyDescent="0.2">
      <c r="A794" s="260"/>
      <c r="B794" s="181">
        <f t="shared" si="100"/>
        <v>0</v>
      </c>
      <c r="C794" s="261"/>
      <c r="D794" s="262"/>
      <c r="E794" s="263"/>
      <c r="F794" s="264"/>
      <c r="G794" s="188">
        <f t="shared" si="101"/>
        <v>0</v>
      </c>
    </row>
    <row r="795" spans="1:7" ht="20.100000000000001" customHeight="1" x14ac:dyDescent="0.2">
      <c r="A795" s="260"/>
      <c r="B795" s="181">
        <f t="shared" si="100"/>
        <v>0</v>
      </c>
      <c r="C795" s="261"/>
      <c r="D795" s="262"/>
      <c r="E795" s="263"/>
      <c r="F795" s="264"/>
      <c r="G795" s="188">
        <f t="shared" si="101"/>
        <v>0</v>
      </c>
    </row>
    <row r="796" spans="1:7" ht="20.100000000000001" customHeight="1" x14ac:dyDescent="0.2">
      <c r="A796" s="260"/>
      <c r="B796" s="181">
        <f t="shared" si="100"/>
        <v>0</v>
      </c>
      <c r="C796" s="261"/>
      <c r="D796" s="262"/>
      <c r="E796" s="263"/>
      <c r="F796" s="264"/>
      <c r="G796" s="188">
        <f t="shared" si="101"/>
        <v>0</v>
      </c>
    </row>
    <row r="797" spans="1:7" ht="20.100000000000001" customHeight="1" x14ac:dyDescent="0.2">
      <c r="A797" s="189"/>
      <c r="B797" s="164"/>
      <c r="C797" s="169"/>
      <c r="D797" s="164"/>
      <c r="E797" s="165"/>
      <c r="F797" s="184" t="s">
        <v>40</v>
      </c>
      <c r="G797" s="185">
        <f>SUBTOTAL(9,G788:G796)</f>
        <v>0</v>
      </c>
    </row>
    <row r="798" spans="1:7" ht="20.100000000000001" customHeight="1" thickBot="1" x14ac:dyDescent="0.25">
      <c r="A798" s="190"/>
      <c r="B798" s="191"/>
      <c r="C798" s="192"/>
      <c r="D798" s="191"/>
      <c r="E798" s="193"/>
      <c r="F798" s="194"/>
      <c r="G798" s="195"/>
    </row>
    <row r="799" spans="1:7" ht="20.100000000000001" customHeight="1" thickBot="1" x14ac:dyDescent="0.25">
      <c r="A799" s="244" t="str">
        <f>B757</f>
        <v>5-8</v>
      </c>
      <c r="B799" s="242" t="str">
        <f>C757</f>
        <v>Tabiques de hormigón armado</v>
      </c>
      <c r="C799" s="196"/>
      <c r="D799" s="196" t="s">
        <v>41</v>
      </c>
      <c r="E799" s="197"/>
      <c r="F799" s="198" t="s">
        <v>42</v>
      </c>
      <c r="G799" s="199">
        <f>SUBTOTAL(9,G762:G798)</f>
        <v>0</v>
      </c>
    </row>
    <row r="800" spans="1:7" ht="20.100000000000001" customHeight="1" thickTop="1" thickBot="1" x14ac:dyDescent="0.25"/>
    <row r="801" spans="1:7" ht="20.100000000000001" customHeight="1" thickTop="1" x14ac:dyDescent="0.2">
      <c r="A801" s="335" t="s">
        <v>44</v>
      </c>
      <c r="B801" s="336"/>
      <c r="C801" s="336"/>
      <c r="D801" s="336"/>
      <c r="E801" s="336"/>
      <c r="F801" s="336"/>
      <c r="G801" s="337"/>
    </row>
    <row r="802" spans="1:7" ht="20.100000000000001" customHeight="1" x14ac:dyDescent="0.2">
      <c r="A802" s="154" t="s">
        <v>823</v>
      </c>
      <c r="B802" s="155" t="str">
        <f>Comitente</f>
        <v>DIRECCIÓN ARQUITECTURA</v>
      </c>
      <c r="C802" s="156"/>
      <c r="D802" s="157"/>
      <c r="E802" s="157"/>
      <c r="F802" s="158"/>
      <c r="G802" s="159"/>
    </row>
    <row r="803" spans="1:7" ht="20.100000000000001" customHeight="1" x14ac:dyDescent="0.2">
      <c r="A803" s="154" t="s">
        <v>824</v>
      </c>
      <c r="B803" s="155">
        <f>Contratista</f>
        <v>0</v>
      </c>
      <c r="C803" s="160"/>
      <c r="D803" s="160"/>
      <c r="E803" s="160"/>
      <c r="F803" s="155"/>
      <c r="G803" s="161"/>
    </row>
    <row r="804" spans="1:7" ht="20.100000000000001" customHeight="1" x14ac:dyDescent="0.2">
      <c r="A804" s="154" t="s">
        <v>31</v>
      </c>
      <c r="B804" s="155" t="str">
        <f>Obra</f>
        <v>ESTADIO DEPORTIVO U.P.C.N.</v>
      </c>
      <c r="C804" s="160"/>
      <c r="D804" s="160"/>
      <c r="E804" s="160"/>
      <c r="F804" s="155" t="s">
        <v>45</v>
      </c>
      <c r="G804" s="161" t="str">
        <f>Fecha_Base</f>
        <v>02/11/2017</v>
      </c>
    </row>
    <row r="805" spans="1:7" ht="20.100000000000001" customHeight="1" x14ac:dyDescent="0.2">
      <c r="A805" s="162" t="s">
        <v>822</v>
      </c>
      <c r="B805" s="163" t="str">
        <f>Ubicación</f>
        <v>DEPARTAMENTO RAWSON</v>
      </c>
      <c r="C805" s="163"/>
      <c r="D805" s="164"/>
      <c r="E805" s="165"/>
      <c r="F805" s="166"/>
      <c r="G805" s="167"/>
    </row>
    <row r="806" spans="1:7" ht="20.100000000000001" customHeight="1" x14ac:dyDescent="0.2">
      <c r="A806" s="162" t="s">
        <v>46</v>
      </c>
      <c r="B806" s="270">
        <v>5</v>
      </c>
      <c r="C806" s="169" t="str">
        <f>IF(B806="","",VLOOKUP(B806,Computo_Presupuesto,2,FALSE))</f>
        <v>HORMIGON ARMADO</v>
      </c>
      <c r="D806" s="170"/>
      <c r="E806" s="165"/>
      <c r="F806" s="166"/>
      <c r="G806" s="167"/>
    </row>
    <row r="807" spans="1:7" ht="20.100000000000001" customHeight="1" x14ac:dyDescent="0.2">
      <c r="A807" s="162" t="s">
        <v>32</v>
      </c>
      <c r="B807" s="248" t="s">
        <v>1780</v>
      </c>
      <c r="C807" s="169" t="str">
        <f>IF(B807=0,"",VLOOKUP(B807,Computo_Presupuesto,2,FALSE))</f>
        <v>Losas de hormigón armado</v>
      </c>
      <c r="D807" s="164"/>
      <c r="E807" s="165"/>
      <c r="F807" s="163" t="s">
        <v>33</v>
      </c>
      <c r="G807" s="171" t="str">
        <f>IF(B807=0,"",VLOOKUP(B807,Computo_Presupuesto,4,FALSE))</f>
        <v>m3</v>
      </c>
    </row>
    <row r="808" spans="1:7" ht="20.100000000000001" customHeight="1" x14ac:dyDescent="0.2">
      <c r="A808" s="162"/>
      <c r="B808" s="163"/>
      <c r="C808" s="169"/>
      <c r="D808" s="164"/>
      <c r="E808" s="165"/>
      <c r="F808" s="169"/>
      <c r="G808" s="172"/>
    </row>
    <row r="809" spans="1:7" ht="20.100000000000001" customHeight="1" x14ac:dyDescent="0.2">
      <c r="A809" s="338" t="s">
        <v>685</v>
      </c>
      <c r="B809" s="339"/>
      <c r="C809" s="340" t="s">
        <v>0</v>
      </c>
      <c r="D809" s="340" t="s">
        <v>34</v>
      </c>
      <c r="E809" s="341" t="s">
        <v>35</v>
      </c>
      <c r="F809" s="342" t="s">
        <v>36</v>
      </c>
      <c r="G809" s="343" t="s">
        <v>37</v>
      </c>
    </row>
    <row r="810" spans="1:7" s="15" customFormat="1" ht="20.100000000000001" customHeight="1" x14ac:dyDescent="0.2">
      <c r="A810" s="173" t="s">
        <v>686</v>
      </c>
      <c r="B810" s="174" t="s">
        <v>687</v>
      </c>
      <c r="C810" s="340"/>
      <c r="D810" s="340"/>
      <c r="E810" s="341"/>
      <c r="F810" s="342"/>
      <c r="G810" s="343"/>
    </row>
    <row r="811" spans="1:7" ht="20.100000000000001" customHeight="1" x14ac:dyDescent="0.2">
      <c r="A811" s="259"/>
      <c r="B811" s="175"/>
      <c r="C811" s="176" t="s">
        <v>825</v>
      </c>
      <c r="D811" s="177"/>
      <c r="E811" s="178"/>
      <c r="F811" s="179"/>
      <c r="G811" s="180"/>
    </row>
    <row r="812" spans="1:7" ht="20.100000000000001" customHeight="1" x14ac:dyDescent="0.2">
      <c r="A812" s="260"/>
      <c r="B812" s="181">
        <f t="shared" ref="B812:B823" si="102">IF(A812=0,0,VLOOKUP(A812,Tabla_Indices,2,FALSE))</f>
        <v>0</v>
      </c>
      <c r="C812" s="261"/>
      <c r="D812" s="262"/>
      <c r="E812" s="263"/>
      <c r="F812" s="264"/>
      <c r="G812" s="182">
        <f>ROUND(E812*F812,2)</f>
        <v>0</v>
      </c>
    </row>
    <row r="813" spans="1:7" ht="20.100000000000001" customHeight="1" x14ac:dyDescent="0.2">
      <c r="A813" s="265"/>
      <c r="B813" s="181">
        <f t="shared" si="102"/>
        <v>0</v>
      </c>
      <c r="C813" s="261"/>
      <c r="D813" s="262"/>
      <c r="E813" s="263"/>
      <c r="F813" s="264"/>
      <c r="G813" s="182">
        <f t="shared" ref="G813:G823" si="103">ROUND(E813*F813,2)</f>
        <v>0</v>
      </c>
    </row>
    <row r="814" spans="1:7" ht="20.100000000000001" customHeight="1" x14ac:dyDescent="0.2">
      <c r="A814" s="260"/>
      <c r="B814" s="181">
        <f t="shared" si="102"/>
        <v>0</v>
      </c>
      <c r="C814" s="261"/>
      <c r="D814" s="262"/>
      <c r="E814" s="263"/>
      <c r="F814" s="264"/>
      <c r="G814" s="182">
        <f t="shared" si="103"/>
        <v>0</v>
      </c>
    </row>
    <row r="815" spans="1:7" ht="20.100000000000001" customHeight="1" x14ac:dyDescent="0.2">
      <c r="A815" s="260"/>
      <c r="B815" s="181">
        <f t="shared" si="102"/>
        <v>0</v>
      </c>
      <c r="C815" s="261"/>
      <c r="D815" s="262"/>
      <c r="E815" s="263"/>
      <c r="F815" s="264"/>
      <c r="G815" s="182">
        <f t="shared" si="103"/>
        <v>0</v>
      </c>
    </row>
    <row r="816" spans="1:7" ht="20.100000000000001" customHeight="1" x14ac:dyDescent="0.2">
      <c r="A816" s="260"/>
      <c r="B816" s="181">
        <f t="shared" si="102"/>
        <v>0</v>
      </c>
      <c r="C816" s="261"/>
      <c r="D816" s="262"/>
      <c r="E816" s="266"/>
      <c r="F816" s="264"/>
      <c r="G816" s="182">
        <f t="shared" si="103"/>
        <v>0</v>
      </c>
    </row>
    <row r="817" spans="1:7" ht="20.100000000000001" customHeight="1" x14ac:dyDescent="0.2">
      <c r="A817" s="260"/>
      <c r="B817" s="181">
        <f t="shared" si="102"/>
        <v>0</v>
      </c>
      <c r="C817" s="261"/>
      <c r="D817" s="262"/>
      <c r="E817" s="266"/>
      <c r="F817" s="264"/>
      <c r="G817" s="182">
        <f t="shared" si="103"/>
        <v>0</v>
      </c>
    </row>
    <row r="818" spans="1:7" ht="20.100000000000001" customHeight="1" x14ac:dyDescent="0.2">
      <c r="A818" s="260"/>
      <c r="B818" s="181">
        <f t="shared" si="102"/>
        <v>0</v>
      </c>
      <c r="C818" s="261"/>
      <c r="D818" s="262"/>
      <c r="E818" s="263"/>
      <c r="F818" s="264"/>
      <c r="G818" s="182">
        <f t="shared" si="103"/>
        <v>0</v>
      </c>
    </row>
    <row r="819" spans="1:7" ht="20.100000000000001" customHeight="1" x14ac:dyDescent="0.2">
      <c r="A819" s="260"/>
      <c r="B819" s="181">
        <f t="shared" si="102"/>
        <v>0</v>
      </c>
      <c r="C819" s="261"/>
      <c r="D819" s="262"/>
      <c r="E819" s="263"/>
      <c r="F819" s="264"/>
      <c r="G819" s="182">
        <f t="shared" si="103"/>
        <v>0</v>
      </c>
    </row>
    <row r="820" spans="1:7" ht="20.100000000000001" customHeight="1" x14ac:dyDescent="0.2">
      <c r="A820" s="260"/>
      <c r="B820" s="181">
        <f t="shared" si="102"/>
        <v>0</v>
      </c>
      <c r="C820" s="261"/>
      <c r="D820" s="262"/>
      <c r="E820" s="263"/>
      <c r="F820" s="264"/>
      <c r="G820" s="182">
        <f t="shared" si="103"/>
        <v>0</v>
      </c>
    </row>
    <row r="821" spans="1:7" ht="20.100000000000001" customHeight="1" x14ac:dyDescent="0.2">
      <c r="A821" s="260"/>
      <c r="B821" s="181">
        <f t="shared" si="102"/>
        <v>0</v>
      </c>
      <c r="C821" s="261"/>
      <c r="D821" s="262"/>
      <c r="E821" s="263"/>
      <c r="F821" s="264"/>
      <c r="G821" s="182">
        <f t="shared" si="103"/>
        <v>0</v>
      </c>
    </row>
    <row r="822" spans="1:7" ht="20.100000000000001" customHeight="1" x14ac:dyDescent="0.2">
      <c r="A822" s="260"/>
      <c r="B822" s="181">
        <f t="shared" si="102"/>
        <v>0</v>
      </c>
      <c r="C822" s="261"/>
      <c r="D822" s="262"/>
      <c r="E822" s="263"/>
      <c r="F822" s="264"/>
      <c r="G822" s="182">
        <f t="shared" si="103"/>
        <v>0</v>
      </c>
    </row>
    <row r="823" spans="1:7" ht="20.100000000000001" customHeight="1" x14ac:dyDescent="0.2">
      <c r="A823" s="260"/>
      <c r="B823" s="181">
        <f t="shared" si="102"/>
        <v>0</v>
      </c>
      <c r="C823" s="261"/>
      <c r="D823" s="262"/>
      <c r="E823" s="263"/>
      <c r="F823" s="264"/>
      <c r="G823" s="182">
        <f t="shared" si="103"/>
        <v>0</v>
      </c>
    </row>
    <row r="824" spans="1:7" ht="20.100000000000001" customHeight="1" x14ac:dyDescent="0.2">
      <c r="A824" s="183"/>
      <c r="B824" s="169"/>
      <c r="C824" s="169"/>
      <c r="D824" s="164"/>
      <c r="E824" s="165"/>
      <c r="F824" s="184" t="s">
        <v>38</v>
      </c>
      <c r="G824" s="185">
        <f>SUBTOTAL(9,G812:G823)</f>
        <v>0</v>
      </c>
    </row>
    <row r="825" spans="1:7" ht="20.100000000000001" customHeight="1" x14ac:dyDescent="0.2">
      <c r="A825" s="183"/>
      <c r="B825" s="169"/>
      <c r="C825" s="186" t="s">
        <v>826</v>
      </c>
      <c r="D825" s="164"/>
      <c r="E825" s="165"/>
      <c r="F825" s="166"/>
      <c r="G825" s="187"/>
    </row>
    <row r="826" spans="1:7" ht="20.100000000000001" customHeight="1" x14ac:dyDescent="0.2">
      <c r="A826" s="260"/>
      <c r="B826" s="181">
        <f t="shared" ref="B826:B835" si="104">IF(A826=0,0,VLOOKUP(A826,Tabla_Indices,2,FALSE))</f>
        <v>0</v>
      </c>
      <c r="C826" s="267"/>
      <c r="D826" s="262"/>
      <c r="E826" s="263"/>
      <c r="F826" s="264"/>
      <c r="G826" s="182">
        <f>ROUND(E826*F826,2)</f>
        <v>0</v>
      </c>
    </row>
    <row r="827" spans="1:7" ht="20.100000000000001" customHeight="1" x14ac:dyDescent="0.2">
      <c r="A827" s="260"/>
      <c r="B827" s="181">
        <f t="shared" si="104"/>
        <v>0</v>
      </c>
      <c r="C827" s="261"/>
      <c r="D827" s="262"/>
      <c r="E827" s="263"/>
      <c r="F827" s="264"/>
      <c r="G827" s="182">
        <f>ROUND(E827*F827,2)</f>
        <v>0</v>
      </c>
    </row>
    <row r="828" spans="1:7" ht="20.100000000000001" customHeight="1" x14ac:dyDescent="0.2">
      <c r="A828" s="260"/>
      <c r="B828" s="181">
        <f t="shared" si="104"/>
        <v>0</v>
      </c>
      <c r="C828" s="261"/>
      <c r="D828" s="262"/>
      <c r="E828" s="263"/>
      <c r="F828" s="264"/>
      <c r="G828" s="182">
        <f t="shared" ref="G828:G835" si="105">ROUND(E828*F828,2)</f>
        <v>0</v>
      </c>
    </row>
    <row r="829" spans="1:7" ht="20.100000000000001" customHeight="1" x14ac:dyDescent="0.2">
      <c r="A829" s="260"/>
      <c r="B829" s="181">
        <f t="shared" si="104"/>
        <v>0</v>
      </c>
      <c r="C829" s="261"/>
      <c r="D829" s="262"/>
      <c r="E829" s="263"/>
      <c r="F829" s="264"/>
      <c r="G829" s="182">
        <f t="shared" si="105"/>
        <v>0</v>
      </c>
    </row>
    <row r="830" spans="1:7" ht="20.100000000000001" customHeight="1" x14ac:dyDescent="0.2">
      <c r="A830" s="260"/>
      <c r="B830" s="181">
        <f t="shared" si="104"/>
        <v>0</v>
      </c>
      <c r="C830" s="261"/>
      <c r="D830" s="262"/>
      <c r="E830" s="263"/>
      <c r="F830" s="264"/>
      <c r="G830" s="182">
        <f t="shared" si="105"/>
        <v>0</v>
      </c>
    </row>
    <row r="831" spans="1:7" ht="20.100000000000001" customHeight="1" x14ac:dyDescent="0.2">
      <c r="A831" s="260"/>
      <c r="B831" s="181">
        <f t="shared" si="104"/>
        <v>0</v>
      </c>
      <c r="C831" s="261"/>
      <c r="D831" s="262"/>
      <c r="E831" s="263"/>
      <c r="F831" s="264"/>
      <c r="G831" s="182">
        <f t="shared" si="105"/>
        <v>0</v>
      </c>
    </row>
    <row r="832" spans="1:7" ht="20.100000000000001" customHeight="1" x14ac:dyDescent="0.2">
      <c r="A832" s="260"/>
      <c r="B832" s="181">
        <f t="shared" si="104"/>
        <v>0</v>
      </c>
      <c r="C832" s="261"/>
      <c r="D832" s="262"/>
      <c r="E832" s="263"/>
      <c r="F832" s="264"/>
      <c r="G832" s="182">
        <f t="shared" si="105"/>
        <v>0</v>
      </c>
    </row>
    <row r="833" spans="1:7" ht="20.100000000000001" customHeight="1" x14ac:dyDescent="0.2">
      <c r="A833" s="260"/>
      <c r="B833" s="181">
        <f t="shared" si="104"/>
        <v>0</v>
      </c>
      <c r="C833" s="261"/>
      <c r="D833" s="262"/>
      <c r="E833" s="263"/>
      <c r="F833" s="264"/>
      <c r="G833" s="182">
        <f t="shared" si="105"/>
        <v>0</v>
      </c>
    </row>
    <row r="834" spans="1:7" ht="20.100000000000001" customHeight="1" x14ac:dyDescent="0.2">
      <c r="A834" s="260"/>
      <c r="B834" s="181">
        <f t="shared" si="104"/>
        <v>0</v>
      </c>
      <c r="C834" s="261"/>
      <c r="D834" s="262"/>
      <c r="E834" s="263"/>
      <c r="F834" s="264"/>
      <c r="G834" s="182">
        <f t="shared" si="105"/>
        <v>0</v>
      </c>
    </row>
    <row r="835" spans="1:7" ht="20.100000000000001" customHeight="1" x14ac:dyDescent="0.2">
      <c r="A835" s="260"/>
      <c r="B835" s="181">
        <f t="shared" si="104"/>
        <v>0</v>
      </c>
      <c r="C835" s="261"/>
      <c r="D835" s="262"/>
      <c r="E835" s="263"/>
      <c r="F835" s="264"/>
      <c r="G835" s="182">
        <f t="shared" si="105"/>
        <v>0</v>
      </c>
    </row>
    <row r="836" spans="1:7" ht="20.100000000000001" customHeight="1" x14ac:dyDescent="0.2">
      <c r="A836" s="183"/>
      <c r="B836" s="169"/>
      <c r="C836" s="169"/>
      <c r="D836" s="164"/>
      <c r="E836" s="165"/>
      <c r="F836" s="184" t="s">
        <v>39</v>
      </c>
      <c r="G836" s="185">
        <f>SUBTOTAL(9,G826:G835)</f>
        <v>0</v>
      </c>
    </row>
    <row r="837" spans="1:7" ht="20.100000000000001" customHeight="1" x14ac:dyDescent="0.2">
      <c r="A837" s="183"/>
      <c r="B837" s="169"/>
      <c r="C837" s="186" t="s">
        <v>827</v>
      </c>
      <c r="D837" s="164"/>
      <c r="E837" s="165"/>
      <c r="F837" s="169"/>
      <c r="G837" s="187"/>
    </row>
    <row r="838" spans="1:7" ht="20.100000000000001" customHeight="1" x14ac:dyDescent="0.2">
      <c r="A838" s="260"/>
      <c r="B838" s="181">
        <f t="shared" ref="B838:B846" si="106">IF(A838=0,0,VLOOKUP(A838,Tabla_Indices,2,FALSE))</f>
        <v>0</v>
      </c>
      <c r="C838" s="261"/>
      <c r="D838" s="262"/>
      <c r="E838" s="263"/>
      <c r="F838" s="268"/>
      <c r="G838" s="188">
        <f>ROUND(E838*F838,2)</f>
        <v>0</v>
      </c>
    </row>
    <row r="839" spans="1:7" ht="20.100000000000001" customHeight="1" x14ac:dyDescent="0.2">
      <c r="A839" s="260"/>
      <c r="B839" s="181">
        <f t="shared" si="106"/>
        <v>0</v>
      </c>
      <c r="C839" s="267"/>
      <c r="D839" s="262"/>
      <c r="E839" s="263"/>
      <c r="F839" s="264"/>
      <c r="G839" s="188">
        <f>ROUND(E839*F839,2)</f>
        <v>0</v>
      </c>
    </row>
    <row r="840" spans="1:7" ht="20.100000000000001" customHeight="1" x14ac:dyDescent="0.2">
      <c r="A840" s="260"/>
      <c r="B840" s="181">
        <f t="shared" si="106"/>
        <v>0</v>
      </c>
      <c r="C840" s="269"/>
      <c r="D840" s="262"/>
      <c r="E840" s="263"/>
      <c r="F840" s="264"/>
      <c r="G840" s="188">
        <f>ROUND(E840*F840,2)</f>
        <v>0</v>
      </c>
    </row>
    <row r="841" spans="1:7" ht="20.100000000000001" customHeight="1" x14ac:dyDescent="0.2">
      <c r="A841" s="260"/>
      <c r="B841" s="181">
        <f t="shared" si="106"/>
        <v>0</v>
      </c>
      <c r="C841" s="269"/>
      <c r="D841" s="262"/>
      <c r="E841" s="263"/>
      <c r="F841" s="264"/>
      <c r="G841" s="188">
        <f>ROUND(E841*F841,2)</f>
        <v>0</v>
      </c>
    </row>
    <row r="842" spans="1:7" ht="20.100000000000001" customHeight="1" x14ac:dyDescent="0.2">
      <c r="A842" s="260"/>
      <c r="B842" s="181">
        <f t="shared" si="106"/>
        <v>0</v>
      </c>
      <c r="C842" s="269"/>
      <c r="D842" s="262"/>
      <c r="E842" s="263"/>
      <c r="F842" s="264"/>
      <c r="G842" s="188">
        <f t="shared" ref="G842:G846" si="107">ROUND(E842*F842,2)</f>
        <v>0</v>
      </c>
    </row>
    <row r="843" spans="1:7" ht="20.100000000000001" customHeight="1" x14ac:dyDescent="0.2">
      <c r="A843" s="260"/>
      <c r="B843" s="181">
        <f t="shared" si="106"/>
        <v>0</v>
      </c>
      <c r="C843" s="269"/>
      <c r="D843" s="262"/>
      <c r="E843" s="263"/>
      <c r="F843" s="264"/>
      <c r="G843" s="188">
        <f t="shared" si="107"/>
        <v>0</v>
      </c>
    </row>
    <row r="844" spans="1:7" ht="20.100000000000001" customHeight="1" x14ac:dyDescent="0.2">
      <c r="A844" s="260"/>
      <c r="B844" s="181">
        <f t="shared" si="106"/>
        <v>0</v>
      </c>
      <c r="C844" s="261"/>
      <c r="D844" s="262"/>
      <c r="E844" s="263"/>
      <c r="F844" s="264"/>
      <c r="G844" s="188">
        <f t="shared" si="107"/>
        <v>0</v>
      </c>
    </row>
    <row r="845" spans="1:7" ht="20.100000000000001" customHeight="1" x14ac:dyDescent="0.2">
      <c r="A845" s="260"/>
      <c r="B845" s="181">
        <f t="shared" si="106"/>
        <v>0</v>
      </c>
      <c r="C845" s="261"/>
      <c r="D845" s="262"/>
      <c r="E845" s="263"/>
      <c r="F845" s="264"/>
      <c r="G845" s="188">
        <f t="shared" si="107"/>
        <v>0</v>
      </c>
    </row>
    <row r="846" spans="1:7" ht="20.100000000000001" customHeight="1" x14ac:dyDescent="0.2">
      <c r="A846" s="260"/>
      <c r="B846" s="181">
        <f t="shared" si="106"/>
        <v>0</v>
      </c>
      <c r="C846" s="261"/>
      <c r="D846" s="262"/>
      <c r="E846" s="263"/>
      <c r="F846" s="264"/>
      <c r="G846" s="188">
        <f t="shared" si="107"/>
        <v>0</v>
      </c>
    </row>
    <row r="847" spans="1:7" ht="20.100000000000001" customHeight="1" x14ac:dyDescent="0.2">
      <c r="A847" s="243"/>
      <c r="B847" s="164"/>
      <c r="C847" s="169"/>
      <c r="D847" s="164"/>
      <c r="E847" s="165"/>
      <c r="F847" s="184" t="s">
        <v>40</v>
      </c>
      <c r="G847" s="185">
        <f>SUBTOTAL(9,G838:G846)</f>
        <v>0</v>
      </c>
    </row>
    <row r="848" spans="1:7" ht="20.100000000000001" customHeight="1" thickBot="1" x14ac:dyDescent="0.25">
      <c r="A848" s="190"/>
      <c r="B848" s="191"/>
      <c r="C848" s="192"/>
      <c r="D848" s="191"/>
      <c r="E848" s="193"/>
      <c r="F848" s="194"/>
      <c r="G848" s="195"/>
    </row>
    <row r="849" spans="1:7" ht="20.100000000000001" customHeight="1" thickBot="1" x14ac:dyDescent="0.25">
      <c r="A849" s="244" t="str">
        <f>B807</f>
        <v>5-9</v>
      </c>
      <c r="B849" s="242" t="str">
        <f>C807</f>
        <v>Losas de hormigón armado</v>
      </c>
      <c r="C849" s="196"/>
      <c r="D849" s="196" t="s">
        <v>41</v>
      </c>
      <c r="E849" s="197"/>
      <c r="F849" s="198" t="s">
        <v>42</v>
      </c>
      <c r="G849" s="199">
        <f>SUBTOTAL(9,G812:G848)</f>
        <v>0</v>
      </c>
    </row>
    <row r="850" spans="1:7" ht="20.100000000000001" customHeight="1" thickTop="1" thickBot="1" x14ac:dyDescent="0.25"/>
    <row r="851" spans="1:7" ht="20.100000000000001" customHeight="1" thickTop="1" x14ac:dyDescent="0.2">
      <c r="A851" s="335" t="s">
        <v>44</v>
      </c>
      <c r="B851" s="336"/>
      <c r="C851" s="336"/>
      <c r="D851" s="336"/>
      <c r="E851" s="336"/>
      <c r="F851" s="336"/>
      <c r="G851" s="337"/>
    </row>
    <row r="852" spans="1:7" ht="20.100000000000001" customHeight="1" x14ac:dyDescent="0.2">
      <c r="A852" s="154" t="s">
        <v>823</v>
      </c>
      <c r="B852" s="155" t="str">
        <f>Comitente</f>
        <v>DIRECCIÓN ARQUITECTURA</v>
      </c>
      <c r="C852" s="156"/>
      <c r="D852" s="157"/>
      <c r="E852" s="157"/>
      <c r="F852" s="158"/>
      <c r="G852" s="159"/>
    </row>
    <row r="853" spans="1:7" ht="20.100000000000001" customHeight="1" x14ac:dyDescent="0.2">
      <c r="A853" s="154" t="s">
        <v>824</v>
      </c>
      <c r="B853" s="155">
        <f>Contratista</f>
        <v>0</v>
      </c>
      <c r="C853" s="160"/>
      <c r="D853" s="160"/>
      <c r="E853" s="160"/>
      <c r="F853" s="155"/>
      <c r="G853" s="161"/>
    </row>
    <row r="854" spans="1:7" ht="20.100000000000001" customHeight="1" x14ac:dyDescent="0.2">
      <c r="A854" s="154" t="s">
        <v>31</v>
      </c>
      <c r="B854" s="155" t="str">
        <f>Obra</f>
        <v>ESTADIO DEPORTIVO U.P.C.N.</v>
      </c>
      <c r="C854" s="160"/>
      <c r="D854" s="160"/>
      <c r="E854" s="160"/>
      <c r="F854" s="155" t="s">
        <v>45</v>
      </c>
      <c r="G854" s="161" t="str">
        <f>Fecha_Base</f>
        <v>02/11/2017</v>
      </c>
    </row>
    <row r="855" spans="1:7" ht="20.100000000000001" customHeight="1" x14ac:dyDescent="0.2">
      <c r="A855" s="162" t="s">
        <v>822</v>
      </c>
      <c r="B855" s="163" t="str">
        <f>Ubicación</f>
        <v>DEPARTAMENTO RAWSON</v>
      </c>
      <c r="C855" s="163"/>
      <c r="D855" s="164"/>
      <c r="E855" s="165"/>
      <c r="F855" s="166"/>
      <c r="G855" s="167"/>
    </row>
    <row r="856" spans="1:7" ht="20.100000000000001" customHeight="1" x14ac:dyDescent="0.2">
      <c r="A856" s="162" t="s">
        <v>46</v>
      </c>
      <c r="B856" s="270">
        <v>5</v>
      </c>
      <c r="C856" s="169" t="str">
        <f>IF(B856="","",VLOOKUP(B856,Computo_Presupuesto,2,FALSE))</f>
        <v>HORMIGON ARMADO</v>
      </c>
      <c r="D856" s="170"/>
      <c r="E856" s="165"/>
      <c r="F856" s="166"/>
      <c r="G856" s="167"/>
    </row>
    <row r="857" spans="1:7" ht="20.100000000000001" customHeight="1" x14ac:dyDescent="0.2">
      <c r="A857" s="162" t="s">
        <v>32</v>
      </c>
      <c r="B857" s="248" t="s">
        <v>1781</v>
      </c>
      <c r="C857" s="169" t="str">
        <f>IF(B857=0,"",VLOOKUP(B857,Computo_Presupuesto,2,FALSE))</f>
        <v>Losa de hormigón armado - Escaleras</v>
      </c>
      <c r="D857" s="164"/>
      <c r="E857" s="165"/>
      <c r="F857" s="163" t="s">
        <v>33</v>
      </c>
      <c r="G857" s="171" t="str">
        <f>IF(B857=0,"",VLOOKUP(B857,Computo_Presupuesto,4,FALSE))</f>
        <v>m3</v>
      </c>
    </row>
    <row r="858" spans="1:7" ht="20.100000000000001" customHeight="1" x14ac:dyDescent="0.2">
      <c r="A858" s="162"/>
      <c r="B858" s="163"/>
      <c r="C858" s="169"/>
      <c r="D858" s="164"/>
      <c r="E858" s="165"/>
      <c r="F858" s="169"/>
      <c r="G858" s="172"/>
    </row>
    <row r="859" spans="1:7" ht="20.100000000000001" customHeight="1" x14ac:dyDescent="0.2">
      <c r="A859" s="338" t="s">
        <v>685</v>
      </c>
      <c r="B859" s="339"/>
      <c r="C859" s="340" t="s">
        <v>0</v>
      </c>
      <c r="D859" s="340" t="s">
        <v>34</v>
      </c>
      <c r="E859" s="341" t="s">
        <v>35</v>
      </c>
      <c r="F859" s="342" t="s">
        <v>36</v>
      </c>
      <c r="G859" s="343" t="s">
        <v>37</v>
      </c>
    </row>
    <row r="860" spans="1:7" ht="20.100000000000001" customHeight="1" x14ac:dyDescent="0.2">
      <c r="A860" s="173" t="s">
        <v>686</v>
      </c>
      <c r="B860" s="174" t="s">
        <v>687</v>
      </c>
      <c r="C860" s="340"/>
      <c r="D860" s="340"/>
      <c r="E860" s="341"/>
      <c r="F860" s="342"/>
      <c r="G860" s="343"/>
    </row>
    <row r="861" spans="1:7" ht="20.100000000000001" customHeight="1" x14ac:dyDescent="0.2">
      <c r="A861" s="259"/>
      <c r="B861" s="175"/>
      <c r="C861" s="176" t="s">
        <v>825</v>
      </c>
      <c r="D861" s="177"/>
      <c r="E861" s="178"/>
      <c r="F861" s="179"/>
      <c r="G861" s="180"/>
    </row>
    <row r="862" spans="1:7" ht="20.100000000000001" customHeight="1" x14ac:dyDescent="0.2">
      <c r="A862" s="260"/>
      <c r="B862" s="181">
        <f t="shared" ref="B862:B873" si="108">IF(A862=0,0,VLOOKUP(A862,Tabla_Indices,2,FALSE))</f>
        <v>0</v>
      </c>
      <c r="C862" s="261"/>
      <c r="D862" s="262"/>
      <c r="E862" s="263"/>
      <c r="F862" s="264"/>
      <c r="G862" s="182">
        <f>ROUND(E862*F862,2)</f>
        <v>0</v>
      </c>
    </row>
    <row r="863" spans="1:7" ht="20.100000000000001" customHeight="1" x14ac:dyDescent="0.2">
      <c r="A863" s="265"/>
      <c r="B863" s="181">
        <f t="shared" si="108"/>
        <v>0</v>
      </c>
      <c r="C863" s="261"/>
      <c r="D863" s="262"/>
      <c r="E863" s="263"/>
      <c r="F863" s="264"/>
      <c r="G863" s="182">
        <f t="shared" ref="G863:G873" si="109">ROUND(E863*F863,2)</f>
        <v>0</v>
      </c>
    </row>
    <row r="864" spans="1:7" ht="20.100000000000001" customHeight="1" x14ac:dyDescent="0.2">
      <c r="A864" s="260"/>
      <c r="B864" s="181">
        <f t="shared" si="108"/>
        <v>0</v>
      </c>
      <c r="C864" s="261"/>
      <c r="D864" s="262"/>
      <c r="E864" s="263"/>
      <c r="F864" s="264"/>
      <c r="G864" s="182">
        <f t="shared" si="109"/>
        <v>0</v>
      </c>
    </row>
    <row r="865" spans="1:7" ht="20.100000000000001" customHeight="1" x14ac:dyDescent="0.2">
      <c r="A865" s="260"/>
      <c r="B865" s="181">
        <f t="shared" si="108"/>
        <v>0</v>
      </c>
      <c r="C865" s="261"/>
      <c r="D865" s="262"/>
      <c r="E865" s="263"/>
      <c r="F865" s="264"/>
      <c r="G865" s="182">
        <f t="shared" si="109"/>
        <v>0</v>
      </c>
    </row>
    <row r="866" spans="1:7" ht="20.100000000000001" customHeight="1" x14ac:dyDescent="0.2">
      <c r="A866" s="260"/>
      <c r="B866" s="181">
        <f t="shared" si="108"/>
        <v>0</v>
      </c>
      <c r="C866" s="261"/>
      <c r="D866" s="262"/>
      <c r="E866" s="266"/>
      <c r="F866" s="264"/>
      <c r="G866" s="182">
        <f t="shared" si="109"/>
        <v>0</v>
      </c>
    </row>
    <row r="867" spans="1:7" ht="20.100000000000001" customHeight="1" x14ac:dyDescent="0.2">
      <c r="A867" s="260"/>
      <c r="B867" s="181">
        <f t="shared" si="108"/>
        <v>0</v>
      </c>
      <c r="C867" s="261"/>
      <c r="D867" s="262"/>
      <c r="E867" s="266"/>
      <c r="F867" s="264"/>
      <c r="G867" s="182">
        <f t="shared" si="109"/>
        <v>0</v>
      </c>
    </row>
    <row r="868" spans="1:7" ht="20.100000000000001" customHeight="1" x14ac:dyDescent="0.2">
      <c r="A868" s="260"/>
      <c r="B868" s="181">
        <f t="shared" si="108"/>
        <v>0</v>
      </c>
      <c r="C868" s="261"/>
      <c r="D868" s="262"/>
      <c r="E868" s="263"/>
      <c r="F868" s="264"/>
      <c r="G868" s="182">
        <f t="shared" si="109"/>
        <v>0</v>
      </c>
    </row>
    <row r="869" spans="1:7" ht="20.100000000000001" customHeight="1" x14ac:dyDescent="0.2">
      <c r="A869" s="260"/>
      <c r="B869" s="181">
        <f t="shared" si="108"/>
        <v>0</v>
      </c>
      <c r="C869" s="261"/>
      <c r="D869" s="262"/>
      <c r="E869" s="263"/>
      <c r="F869" s="264"/>
      <c r="G869" s="182">
        <f t="shared" si="109"/>
        <v>0</v>
      </c>
    </row>
    <row r="870" spans="1:7" ht="20.100000000000001" customHeight="1" x14ac:dyDescent="0.2">
      <c r="A870" s="260"/>
      <c r="B870" s="181">
        <f t="shared" si="108"/>
        <v>0</v>
      </c>
      <c r="C870" s="261"/>
      <c r="D870" s="262"/>
      <c r="E870" s="263"/>
      <c r="F870" s="264"/>
      <c r="G870" s="182">
        <f t="shared" si="109"/>
        <v>0</v>
      </c>
    </row>
    <row r="871" spans="1:7" ht="20.100000000000001" customHeight="1" x14ac:dyDescent="0.2">
      <c r="A871" s="260"/>
      <c r="B871" s="181">
        <f t="shared" si="108"/>
        <v>0</v>
      </c>
      <c r="C871" s="261"/>
      <c r="D871" s="262"/>
      <c r="E871" s="263"/>
      <c r="F871" s="264"/>
      <c r="G871" s="182">
        <f t="shared" si="109"/>
        <v>0</v>
      </c>
    </row>
    <row r="872" spans="1:7" ht="20.100000000000001" customHeight="1" x14ac:dyDescent="0.2">
      <c r="A872" s="260"/>
      <c r="B872" s="181">
        <f t="shared" si="108"/>
        <v>0</v>
      </c>
      <c r="C872" s="261"/>
      <c r="D872" s="262"/>
      <c r="E872" s="263"/>
      <c r="F872" s="264"/>
      <c r="G872" s="182">
        <f t="shared" si="109"/>
        <v>0</v>
      </c>
    </row>
    <row r="873" spans="1:7" ht="20.100000000000001" customHeight="1" x14ac:dyDescent="0.2">
      <c r="A873" s="260"/>
      <c r="B873" s="181">
        <f t="shared" si="108"/>
        <v>0</v>
      </c>
      <c r="C873" s="261"/>
      <c r="D873" s="262"/>
      <c r="E873" s="263"/>
      <c r="F873" s="264"/>
      <c r="G873" s="182">
        <f t="shared" si="109"/>
        <v>0</v>
      </c>
    </row>
    <row r="874" spans="1:7" ht="20.100000000000001" customHeight="1" x14ac:dyDescent="0.2">
      <c r="A874" s="183"/>
      <c r="B874" s="169"/>
      <c r="C874" s="169"/>
      <c r="D874" s="164"/>
      <c r="E874" s="165"/>
      <c r="F874" s="184" t="s">
        <v>38</v>
      </c>
      <c r="G874" s="185">
        <f>SUBTOTAL(9,G862:G873)</f>
        <v>0</v>
      </c>
    </row>
    <row r="875" spans="1:7" ht="20.100000000000001" customHeight="1" x14ac:dyDescent="0.2">
      <c r="A875" s="183"/>
      <c r="B875" s="169"/>
      <c r="C875" s="186" t="s">
        <v>826</v>
      </c>
      <c r="D875" s="164"/>
      <c r="E875" s="165"/>
      <c r="F875" s="166"/>
      <c r="G875" s="187"/>
    </row>
    <row r="876" spans="1:7" ht="20.100000000000001" customHeight="1" x14ac:dyDescent="0.2">
      <c r="A876" s="260"/>
      <c r="B876" s="181">
        <f t="shared" ref="B876:B885" si="110">IF(A876=0,0,VLOOKUP(A876,Tabla_Indices,2,FALSE))</f>
        <v>0</v>
      </c>
      <c r="C876" s="267"/>
      <c r="D876" s="262"/>
      <c r="E876" s="263"/>
      <c r="F876" s="264"/>
      <c r="G876" s="182">
        <f>ROUND(E876*F876,2)</f>
        <v>0</v>
      </c>
    </row>
    <row r="877" spans="1:7" ht="20.100000000000001" customHeight="1" x14ac:dyDescent="0.2">
      <c r="A877" s="260"/>
      <c r="B877" s="181">
        <f t="shared" si="110"/>
        <v>0</v>
      </c>
      <c r="C877" s="261"/>
      <c r="D877" s="262"/>
      <c r="E877" s="263"/>
      <c r="F877" s="264"/>
      <c r="G877" s="182">
        <f>ROUND(E877*F877,2)</f>
        <v>0</v>
      </c>
    </row>
    <row r="878" spans="1:7" ht="20.100000000000001" customHeight="1" x14ac:dyDescent="0.2">
      <c r="A878" s="260"/>
      <c r="B878" s="181">
        <f t="shared" si="110"/>
        <v>0</v>
      </c>
      <c r="C878" s="261"/>
      <c r="D878" s="262"/>
      <c r="E878" s="263"/>
      <c r="F878" s="264"/>
      <c r="G878" s="182">
        <f t="shared" ref="G878:G885" si="111">ROUND(E878*F878,2)</f>
        <v>0</v>
      </c>
    </row>
    <row r="879" spans="1:7" ht="20.100000000000001" customHeight="1" x14ac:dyDescent="0.2">
      <c r="A879" s="260"/>
      <c r="B879" s="181">
        <f t="shared" si="110"/>
        <v>0</v>
      </c>
      <c r="C879" s="261"/>
      <c r="D879" s="262"/>
      <c r="E879" s="263"/>
      <c r="F879" s="264"/>
      <c r="G879" s="182">
        <f t="shared" si="111"/>
        <v>0</v>
      </c>
    </row>
    <row r="880" spans="1:7" ht="20.100000000000001" customHeight="1" x14ac:dyDescent="0.2">
      <c r="A880" s="260"/>
      <c r="B880" s="181">
        <f t="shared" si="110"/>
        <v>0</v>
      </c>
      <c r="C880" s="261"/>
      <c r="D880" s="262"/>
      <c r="E880" s="263"/>
      <c r="F880" s="264"/>
      <c r="G880" s="182">
        <f t="shared" si="111"/>
        <v>0</v>
      </c>
    </row>
    <row r="881" spans="1:7" ht="20.100000000000001" customHeight="1" x14ac:dyDescent="0.2">
      <c r="A881" s="260"/>
      <c r="B881" s="181">
        <f t="shared" si="110"/>
        <v>0</v>
      </c>
      <c r="C881" s="261"/>
      <c r="D881" s="262"/>
      <c r="E881" s="263"/>
      <c r="F881" s="264"/>
      <c r="G881" s="182">
        <f t="shared" si="111"/>
        <v>0</v>
      </c>
    </row>
    <row r="882" spans="1:7" ht="20.100000000000001" customHeight="1" x14ac:dyDescent="0.2">
      <c r="A882" s="260"/>
      <c r="B882" s="181">
        <f t="shared" si="110"/>
        <v>0</v>
      </c>
      <c r="C882" s="261"/>
      <c r="D882" s="262"/>
      <c r="E882" s="263"/>
      <c r="F882" s="264"/>
      <c r="G882" s="182">
        <f t="shared" si="111"/>
        <v>0</v>
      </c>
    </row>
    <row r="883" spans="1:7" ht="20.100000000000001" customHeight="1" x14ac:dyDescent="0.2">
      <c r="A883" s="260"/>
      <c r="B883" s="181">
        <f t="shared" si="110"/>
        <v>0</v>
      </c>
      <c r="C883" s="261"/>
      <c r="D883" s="262"/>
      <c r="E883" s="263"/>
      <c r="F883" s="264"/>
      <c r="G883" s="182">
        <f t="shared" si="111"/>
        <v>0</v>
      </c>
    </row>
    <row r="884" spans="1:7" ht="20.100000000000001" customHeight="1" x14ac:dyDescent="0.2">
      <c r="A884" s="260"/>
      <c r="B884" s="181">
        <f t="shared" si="110"/>
        <v>0</v>
      </c>
      <c r="C884" s="261"/>
      <c r="D884" s="262"/>
      <c r="E884" s="263"/>
      <c r="F884" s="264"/>
      <c r="G884" s="182">
        <f t="shared" si="111"/>
        <v>0</v>
      </c>
    </row>
    <row r="885" spans="1:7" ht="20.100000000000001" customHeight="1" x14ac:dyDescent="0.2">
      <c r="A885" s="260"/>
      <c r="B885" s="181">
        <f t="shared" si="110"/>
        <v>0</v>
      </c>
      <c r="C885" s="261"/>
      <c r="D885" s="262"/>
      <c r="E885" s="263"/>
      <c r="F885" s="264"/>
      <c r="G885" s="182">
        <f t="shared" si="111"/>
        <v>0</v>
      </c>
    </row>
    <row r="886" spans="1:7" ht="20.100000000000001" customHeight="1" x14ac:dyDescent="0.2">
      <c r="A886" s="183"/>
      <c r="B886" s="169"/>
      <c r="C886" s="169"/>
      <c r="D886" s="164"/>
      <c r="E886" s="165"/>
      <c r="F886" s="184" t="s">
        <v>39</v>
      </c>
      <c r="G886" s="185">
        <f>SUBTOTAL(9,G876:G885)</f>
        <v>0</v>
      </c>
    </row>
    <row r="887" spans="1:7" ht="20.100000000000001" customHeight="1" x14ac:dyDescent="0.2">
      <c r="A887" s="183"/>
      <c r="B887" s="169"/>
      <c r="C887" s="186" t="s">
        <v>827</v>
      </c>
      <c r="D887" s="164"/>
      <c r="E887" s="165"/>
      <c r="F887" s="169"/>
      <c r="G887" s="187"/>
    </row>
    <row r="888" spans="1:7" ht="20.100000000000001" customHeight="1" x14ac:dyDescent="0.2">
      <c r="A888" s="260"/>
      <c r="B888" s="181">
        <f t="shared" ref="B888:B896" si="112">IF(A888=0,0,VLOOKUP(A888,Tabla_Indices,2,FALSE))</f>
        <v>0</v>
      </c>
      <c r="C888" s="261"/>
      <c r="D888" s="262"/>
      <c r="E888" s="263"/>
      <c r="F888" s="268"/>
      <c r="G888" s="188">
        <f>ROUND(E888*F888,2)</f>
        <v>0</v>
      </c>
    </row>
    <row r="889" spans="1:7" ht="20.100000000000001" customHeight="1" x14ac:dyDescent="0.2">
      <c r="A889" s="260"/>
      <c r="B889" s="181">
        <f t="shared" si="112"/>
        <v>0</v>
      </c>
      <c r="C889" s="267"/>
      <c r="D889" s="262"/>
      <c r="E889" s="263"/>
      <c r="F889" s="264"/>
      <c r="G889" s="188">
        <f>ROUND(E889*F889,2)</f>
        <v>0</v>
      </c>
    </row>
    <row r="890" spans="1:7" ht="20.100000000000001" customHeight="1" x14ac:dyDescent="0.2">
      <c r="A890" s="260"/>
      <c r="B890" s="181">
        <f t="shared" si="112"/>
        <v>0</v>
      </c>
      <c r="C890" s="269"/>
      <c r="D890" s="262"/>
      <c r="E890" s="263"/>
      <c r="F890" s="264"/>
      <c r="G890" s="188">
        <f>ROUND(E890*F890,2)</f>
        <v>0</v>
      </c>
    </row>
    <row r="891" spans="1:7" ht="20.100000000000001" customHeight="1" x14ac:dyDescent="0.2">
      <c r="A891" s="260"/>
      <c r="B891" s="181">
        <f t="shared" si="112"/>
        <v>0</v>
      </c>
      <c r="C891" s="269"/>
      <c r="D891" s="262"/>
      <c r="E891" s="263"/>
      <c r="F891" s="264"/>
      <c r="G891" s="188">
        <f>ROUND(E891*F891,2)</f>
        <v>0</v>
      </c>
    </row>
    <row r="892" spans="1:7" ht="20.100000000000001" customHeight="1" x14ac:dyDescent="0.2">
      <c r="A892" s="260"/>
      <c r="B892" s="181">
        <f t="shared" si="112"/>
        <v>0</v>
      </c>
      <c r="C892" s="269"/>
      <c r="D892" s="262"/>
      <c r="E892" s="263"/>
      <c r="F892" s="264"/>
      <c r="G892" s="188">
        <f t="shared" ref="G892:G896" si="113">ROUND(E892*F892,2)</f>
        <v>0</v>
      </c>
    </row>
    <row r="893" spans="1:7" ht="20.100000000000001" customHeight="1" x14ac:dyDescent="0.2">
      <c r="A893" s="260"/>
      <c r="B893" s="181">
        <f t="shared" si="112"/>
        <v>0</v>
      </c>
      <c r="C893" s="269"/>
      <c r="D893" s="262"/>
      <c r="E893" s="263"/>
      <c r="F893" s="264"/>
      <c r="G893" s="188">
        <f t="shared" si="113"/>
        <v>0</v>
      </c>
    </row>
    <row r="894" spans="1:7" ht="20.100000000000001" customHeight="1" x14ac:dyDescent="0.2">
      <c r="A894" s="260"/>
      <c r="B894" s="181">
        <f t="shared" si="112"/>
        <v>0</v>
      </c>
      <c r="C894" s="261"/>
      <c r="D894" s="262"/>
      <c r="E894" s="263"/>
      <c r="F894" s="264"/>
      <c r="G894" s="188">
        <f t="shared" si="113"/>
        <v>0</v>
      </c>
    </row>
    <row r="895" spans="1:7" ht="20.100000000000001" customHeight="1" x14ac:dyDescent="0.2">
      <c r="A895" s="260"/>
      <c r="B895" s="181">
        <f t="shared" si="112"/>
        <v>0</v>
      </c>
      <c r="C895" s="261"/>
      <c r="D895" s="262"/>
      <c r="E895" s="263"/>
      <c r="F895" s="264"/>
      <c r="G895" s="188">
        <f t="shared" si="113"/>
        <v>0</v>
      </c>
    </row>
    <row r="896" spans="1:7" ht="20.100000000000001" customHeight="1" x14ac:dyDescent="0.2">
      <c r="A896" s="260"/>
      <c r="B896" s="181">
        <f t="shared" si="112"/>
        <v>0</v>
      </c>
      <c r="C896" s="261"/>
      <c r="D896" s="262"/>
      <c r="E896" s="263"/>
      <c r="F896" s="264"/>
      <c r="G896" s="188">
        <f t="shared" si="113"/>
        <v>0</v>
      </c>
    </row>
    <row r="897" spans="1:7" ht="20.100000000000001" customHeight="1" x14ac:dyDescent="0.2">
      <c r="A897" s="189"/>
      <c r="B897" s="164"/>
      <c r="C897" s="169"/>
      <c r="D897" s="164"/>
      <c r="E897" s="165"/>
      <c r="F897" s="184" t="s">
        <v>40</v>
      </c>
      <c r="G897" s="185">
        <f>SUBTOTAL(9,G888:G896)</f>
        <v>0</v>
      </c>
    </row>
    <row r="898" spans="1:7" ht="20.100000000000001" customHeight="1" thickBot="1" x14ac:dyDescent="0.25">
      <c r="A898" s="190"/>
      <c r="B898" s="191"/>
      <c r="C898" s="192"/>
      <c r="D898" s="191"/>
      <c r="E898" s="193"/>
      <c r="F898" s="194"/>
      <c r="G898" s="195"/>
    </row>
    <row r="899" spans="1:7" ht="20.100000000000001" customHeight="1" thickBot="1" x14ac:dyDescent="0.25">
      <c r="A899" s="244" t="str">
        <f>B857</f>
        <v>5-10</v>
      </c>
      <c r="B899" s="242" t="str">
        <f>C857</f>
        <v>Losa de hormigón armado - Escaleras</v>
      </c>
      <c r="C899" s="196"/>
      <c r="D899" s="196" t="s">
        <v>41</v>
      </c>
      <c r="E899" s="197"/>
      <c r="F899" s="198" t="s">
        <v>42</v>
      </c>
      <c r="G899" s="199">
        <f>SUBTOTAL(9,G862:G898)</f>
        <v>0</v>
      </c>
    </row>
    <row r="900" spans="1:7" ht="20.100000000000001" customHeight="1" thickTop="1" thickBot="1" x14ac:dyDescent="0.25"/>
    <row r="901" spans="1:7" ht="20.100000000000001" customHeight="1" thickTop="1" x14ac:dyDescent="0.2">
      <c r="A901" s="335" t="s">
        <v>44</v>
      </c>
      <c r="B901" s="336"/>
      <c r="C901" s="336"/>
      <c r="D901" s="336"/>
      <c r="E901" s="336"/>
      <c r="F901" s="336"/>
      <c r="G901" s="337"/>
    </row>
    <row r="902" spans="1:7" ht="20.100000000000001" customHeight="1" x14ac:dyDescent="0.2">
      <c r="A902" s="154" t="s">
        <v>823</v>
      </c>
      <c r="B902" s="155" t="str">
        <f>Comitente</f>
        <v>DIRECCIÓN ARQUITECTURA</v>
      </c>
      <c r="C902" s="156"/>
      <c r="D902" s="157"/>
      <c r="E902" s="157"/>
      <c r="F902" s="158"/>
      <c r="G902" s="159"/>
    </row>
    <row r="903" spans="1:7" ht="20.100000000000001" customHeight="1" x14ac:dyDescent="0.2">
      <c r="A903" s="154" t="s">
        <v>824</v>
      </c>
      <c r="B903" s="155">
        <f>Contratista</f>
        <v>0</v>
      </c>
      <c r="C903" s="160"/>
      <c r="D903" s="160"/>
      <c r="E903" s="160"/>
      <c r="F903" s="155"/>
      <c r="G903" s="161"/>
    </row>
    <row r="904" spans="1:7" ht="20.100000000000001" customHeight="1" x14ac:dyDescent="0.2">
      <c r="A904" s="154" t="s">
        <v>31</v>
      </c>
      <c r="B904" s="155" t="str">
        <f>Obra</f>
        <v>ESTADIO DEPORTIVO U.P.C.N.</v>
      </c>
      <c r="C904" s="160"/>
      <c r="D904" s="160"/>
      <c r="E904" s="160"/>
      <c r="F904" s="155" t="s">
        <v>45</v>
      </c>
      <c r="G904" s="161" t="str">
        <f>Fecha_Base</f>
        <v>02/11/2017</v>
      </c>
    </row>
    <row r="905" spans="1:7" ht="20.100000000000001" customHeight="1" x14ac:dyDescent="0.2">
      <c r="A905" s="162" t="s">
        <v>822</v>
      </c>
      <c r="B905" s="163" t="str">
        <f>Ubicación</f>
        <v>DEPARTAMENTO RAWSON</v>
      </c>
      <c r="C905" s="163"/>
      <c r="D905" s="164"/>
      <c r="E905" s="165"/>
      <c r="F905" s="166"/>
      <c r="G905" s="167"/>
    </row>
    <row r="906" spans="1:7" ht="20.100000000000001" customHeight="1" x14ac:dyDescent="0.2">
      <c r="A906" s="162" t="s">
        <v>46</v>
      </c>
      <c r="B906" s="270">
        <v>5</v>
      </c>
      <c r="C906" s="169" t="str">
        <f>IF(B906="","",VLOOKUP(B906,Computo_Presupuesto,2,FALSE))</f>
        <v>HORMIGON ARMADO</v>
      </c>
      <c r="D906" s="170"/>
      <c r="E906" s="165"/>
      <c r="F906" s="166"/>
      <c r="G906" s="167"/>
    </row>
    <row r="907" spans="1:7" ht="20.100000000000001" customHeight="1" x14ac:dyDescent="0.2">
      <c r="A907" s="162" t="s">
        <v>32</v>
      </c>
      <c r="B907" s="248" t="s">
        <v>1782</v>
      </c>
      <c r="C907" s="169" t="str">
        <f>IF(B907=0,"",VLOOKUP(B907,Computo_Presupuesto,2,FALSE))</f>
        <v>Losa de hormigón armado - Tribunas</v>
      </c>
      <c r="D907" s="164"/>
      <c r="E907" s="165"/>
      <c r="F907" s="163" t="s">
        <v>33</v>
      </c>
      <c r="G907" s="171" t="str">
        <f>IF(B907=0,"",VLOOKUP(B907,Computo_Presupuesto,4,FALSE))</f>
        <v>m3</v>
      </c>
    </row>
    <row r="908" spans="1:7" ht="20.100000000000001" customHeight="1" x14ac:dyDescent="0.2">
      <c r="A908" s="162"/>
      <c r="B908" s="163"/>
      <c r="C908" s="169"/>
      <c r="D908" s="164"/>
      <c r="E908" s="165"/>
      <c r="F908" s="169"/>
      <c r="G908" s="172"/>
    </row>
    <row r="909" spans="1:7" ht="20.100000000000001" customHeight="1" x14ac:dyDescent="0.2">
      <c r="A909" s="338" t="s">
        <v>685</v>
      </c>
      <c r="B909" s="339"/>
      <c r="C909" s="340" t="s">
        <v>0</v>
      </c>
      <c r="D909" s="340" t="s">
        <v>34</v>
      </c>
      <c r="E909" s="341" t="s">
        <v>35</v>
      </c>
      <c r="F909" s="342" t="s">
        <v>36</v>
      </c>
      <c r="G909" s="343" t="s">
        <v>37</v>
      </c>
    </row>
    <row r="910" spans="1:7" s="15" customFormat="1" ht="20.100000000000001" customHeight="1" x14ac:dyDescent="0.2">
      <c r="A910" s="173" t="s">
        <v>686</v>
      </c>
      <c r="B910" s="174" t="s">
        <v>687</v>
      </c>
      <c r="C910" s="340"/>
      <c r="D910" s="340"/>
      <c r="E910" s="341"/>
      <c r="F910" s="342"/>
      <c r="G910" s="343"/>
    </row>
    <row r="911" spans="1:7" ht="20.100000000000001" customHeight="1" x14ac:dyDescent="0.2">
      <c r="A911" s="259"/>
      <c r="B911" s="175"/>
      <c r="C911" s="176" t="s">
        <v>825</v>
      </c>
      <c r="D911" s="177"/>
      <c r="E911" s="178"/>
      <c r="F911" s="179"/>
      <c r="G911" s="180"/>
    </row>
    <row r="912" spans="1:7" ht="20.100000000000001" customHeight="1" x14ac:dyDescent="0.2">
      <c r="A912" s="260"/>
      <c r="B912" s="181">
        <f t="shared" ref="B912:B923" si="114">IF(A912=0,0,VLOOKUP(A912,Tabla_Indices,2,FALSE))</f>
        <v>0</v>
      </c>
      <c r="C912" s="261"/>
      <c r="D912" s="262"/>
      <c r="E912" s="263"/>
      <c r="F912" s="264"/>
      <c r="G912" s="182">
        <f>ROUND(E912*F912,2)</f>
        <v>0</v>
      </c>
    </row>
    <row r="913" spans="1:7" ht="20.100000000000001" customHeight="1" x14ac:dyDescent="0.2">
      <c r="A913" s="265"/>
      <c r="B913" s="181">
        <f t="shared" si="114"/>
        <v>0</v>
      </c>
      <c r="C913" s="261"/>
      <c r="D913" s="262"/>
      <c r="E913" s="263"/>
      <c r="F913" s="264"/>
      <c r="G913" s="182">
        <f t="shared" ref="G913:G923" si="115">ROUND(E913*F913,2)</f>
        <v>0</v>
      </c>
    </row>
    <row r="914" spans="1:7" ht="20.100000000000001" customHeight="1" x14ac:dyDescent="0.2">
      <c r="A914" s="260"/>
      <c r="B914" s="181">
        <f t="shared" si="114"/>
        <v>0</v>
      </c>
      <c r="C914" s="261"/>
      <c r="D914" s="262"/>
      <c r="E914" s="263"/>
      <c r="F914" s="264"/>
      <c r="G914" s="182">
        <f t="shared" si="115"/>
        <v>0</v>
      </c>
    </row>
    <row r="915" spans="1:7" ht="20.100000000000001" customHeight="1" x14ac:dyDescent="0.2">
      <c r="A915" s="260"/>
      <c r="B915" s="181">
        <f t="shared" si="114"/>
        <v>0</v>
      </c>
      <c r="C915" s="261"/>
      <c r="D915" s="262"/>
      <c r="E915" s="263"/>
      <c r="F915" s="264"/>
      <c r="G915" s="182">
        <f t="shared" si="115"/>
        <v>0</v>
      </c>
    </row>
    <row r="916" spans="1:7" ht="20.100000000000001" customHeight="1" x14ac:dyDescent="0.2">
      <c r="A916" s="260"/>
      <c r="B916" s="181">
        <f t="shared" si="114"/>
        <v>0</v>
      </c>
      <c r="C916" s="261"/>
      <c r="D916" s="262"/>
      <c r="E916" s="266"/>
      <c r="F916" s="264"/>
      <c r="G916" s="182">
        <f t="shared" si="115"/>
        <v>0</v>
      </c>
    </row>
    <row r="917" spans="1:7" ht="20.100000000000001" customHeight="1" x14ac:dyDescent="0.2">
      <c r="A917" s="260"/>
      <c r="B917" s="181">
        <f t="shared" si="114"/>
        <v>0</v>
      </c>
      <c r="C917" s="261"/>
      <c r="D917" s="262"/>
      <c r="E917" s="266"/>
      <c r="F917" s="264"/>
      <c r="G917" s="182">
        <f t="shared" si="115"/>
        <v>0</v>
      </c>
    </row>
    <row r="918" spans="1:7" ht="20.100000000000001" customHeight="1" x14ac:dyDescent="0.2">
      <c r="A918" s="260"/>
      <c r="B918" s="181">
        <f t="shared" si="114"/>
        <v>0</v>
      </c>
      <c r="C918" s="261"/>
      <c r="D918" s="262"/>
      <c r="E918" s="263"/>
      <c r="F918" s="264"/>
      <c r="G918" s="182">
        <f t="shared" si="115"/>
        <v>0</v>
      </c>
    </row>
    <row r="919" spans="1:7" ht="20.100000000000001" customHeight="1" x14ac:dyDescent="0.2">
      <c r="A919" s="260"/>
      <c r="B919" s="181">
        <f t="shared" si="114"/>
        <v>0</v>
      </c>
      <c r="C919" s="261"/>
      <c r="D919" s="262"/>
      <c r="E919" s="263"/>
      <c r="F919" s="264"/>
      <c r="G919" s="182">
        <f t="shared" si="115"/>
        <v>0</v>
      </c>
    </row>
    <row r="920" spans="1:7" ht="20.100000000000001" customHeight="1" x14ac:dyDescent="0.2">
      <c r="A920" s="260"/>
      <c r="B920" s="181">
        <f t="shared" si="114"/>
        <v>0</v>
      </c>
      <c r="C920" s="261"/>
      <c r="D920" s="262"/>
      <c r="E920" s="263"/>
      <c r="F920" s="264"/>
      <c r="G920" s="182">
        <f t="shared" si="115"/>
        <v>0</v>
      </c>
    </row>
    <row r="921" spans="1:7" ht="20.100000000000001" customHeight="1" x14ac:dyDescent="0.2">
      <c r="A921" s="260"/>
      <c r="B921" s="181">
        <f t="shared" si="114"/>
        <v>0</v>
      </c>
      <c r="C921" s="261"/>
      <c r="D921" s="262"/>
      <c r="E921" s="263"/>
      <c r="F921" s="264"/>
      <c r="G921" s="182">
        <f t="shared" si="115"/>
        <v>0</v>
      </c>
    </row>
    <row r="922" spans="1:7" ht="20.100000000000001" customHeight="1" x14ac:dyDescent="0.2">
      <c r="A922" s="260"/>
      <c r="B922" s="181">
        <f t="shared" si="114"/>
        <v>0</v>
      </c>
      <c r="C922" s="261"/>
      <c r="D922" s="262"/>
      <c r="E922" s="263"/>
      <c r="F922" s="264"/>
      <c r="G922" s="182">
        <f t="shared" si="115"/>
        <v>0</v>
      </c>
    </row>
    <row r="923" spans="1:7" ht="20.100000000000001" customHeight="1" x14ac:dyDescent="0.2">
      <c r="A923" s="260"/>
      <c r="B923" s="181">
        <f t="shared" si="114"/>
        <v>0</v>
      </c>
      <c r="C923" s="261"/>
      <c r="D923" s="262"/>
      <c r="E923" s="263"/>
      <c r="F923" s="264"/>
      <c r="G923" s="182">
        <f t="shared" si="115"/>
        <v>0</v>
      </c>
    </row>
    <row r="924" spans="1:7" ht="20.100000000000001" customHeight="1" x14ac:dyDescent="0.2">
      <c r="A924" s="183"/>
      <c r="B924" s="169"/>
      <c r="C924" s="169"/>
      <c r="D924" s="164"/>
      <c r="E924" s="165"/>
      <c r="F924" s="184" t="s">
        <v>38</v>
      </c>
      <c r="G924" s="185">
        <f>SUBTOTAL(9,G912:G923)</f>
        <v>0</v>
      </c>
    </row>
    <row r="925" spans="1:7" ht="20.100000000000001" customHeight="1" x14ac:dyDescent="0.2">
      <c r="A925" s="183"/>
      <c r="B925" s="169"/>
      <c r="C925" s="186" t="s">
        <v>826</v>
      </c>
      <c r="D925" s="164"/>
      <c r="E925" s="165"/>
      <c r="F925" s="166"/>
      <c r="G925" s="187"/>
    </row>
    <row r="926" spans="1:7" ht="20.100000000000001" customHeight="1" x14ac:dyDescent="0.2">
      <c r="A926" s="260"/>
      <c r="B926" s="181">
        <f t="shared" ref="B926:B935" si="116">IF(A926=0,0,VLOOKUP(A926,Tabla_Indices,2,FALSE))</f>
        <v>0</v>
      </c>
      <c r="C926" s="267"/>
      <c r="D926" s="262"/>
      <c r="E926" s="263"/>
      <c r="F926" s="264"/>
      <c r="G926" s="182">
        <f>ROUND(E926*F926,2)</f>
        <v>0</v>
      </c>
    </row>
    <row r="927" spans="1:7" ht="20.100000000000001" customHeight="1" x14ac:dyDescent="0.2">
      <c r="A927" s="260"/>
      <c r="B927" s="181">
        <f t="shared" si="116"/>
        <v>0</v>
      </c>
      <c r="C927" s="261"/>
      <c r="D927" s="262"/>
      <c r="E927" s="263"/>
      <c r="F927" s="264"/>
      <c r="G927" s="182">
        <f>ROUND(E927*F927,2)</f>
        <v>0</v>
      </c>
    </row>
    <row r="928" spans="1:7" ht="20.100000000000001" customHeight="1" x14ac:dyDescent="0.2">
      <c r="A928" s="260"/>
      <c r="B928" s="181">
        <f t="shared" si="116"/>
        <v>0</v>
      </c>
      <c r="C928" s="261"/>
      <c r="D928" s="262"/>
      <c r="E928" s="263"/>
      <c r="F928" s="264"/>
      <c r="G928" s="182">
        <f t="shared" ref="G928:G935" si="117">ROUND(E928*F928,2)</f>
        <v>0</v>
      </c>
    </row>
    <row r="929" spans="1:7" ht="20.100000000000001" customHeight="1" x14ac:dyDescent="0.2">
      <c r="A929" s="260"/>
      <c r="B929" s="181">
        <f t="shared" si="116"/>
        <v>0</v>
      </c>
      <c r="C929" s="261"/>
      <c r="D929" s="262"/>
      <c r="E929" s="263"/>
      <c r="F929" s="264"/>
      <c r="G929" s="182">
        <f t="shared" si="117"/>
        <v>0</v>
      </c>
    </row>
    <row r="930" spans="1:7" ht="20.100000000000001" customHeight="1" x14ac:dyDescent="0.2">
      <c r="A930" s="260"/>
      <c r="B930" s="181">
        <f t="shared" si="116"/>
        <v>0</v>
      </c>
      <c r="C930" s="261"/>
      <c r="D930" s="262"/>
      <c r="E930" s="263"/>
      <c r="F930" s="264"/>
      <c r="G930" s="182">
        <f t="shared" si="117"/>
        <v>0</v>
      </c>
    </row>
    <row r="931" spans="1:7" ht="20.100000000000001" customHeight="1" x14ac:dyDescent="0.2">
      <c r="A931" s="260"/>
      <c r="B931" s="181">
        <f t="shared" si="116"/>
        <v>0</v>
      </c>
      <c r="C931" s="261"/>
      <c r="D931" s="262"/>
      <c r="E931" s="263"/>
      <c r="F931" s="264"/>
      <c r="G931" s="182">
        <f t="shared" si="117"/>
        <v>0</v>
      </c>
    </row>
    <row r="932" spans="1:7" ht="20.100000000000001" customHeight="1" x14ac:dyDescent="0.2">
      <c r="A932" s="260"/>
      <c r="B932" s="181">
        <f t="shared" si="116"/>
        <v>0</v>
      </c>
      <c r="C932" s="261"/>
      <c r="D932" s="262"/>
      <c r="E932" s="263"/>
      <c r="F932" s="264"/>
      <c r="G932" s="182">
        <f t="shared" si="117"/>
        <v>0</v>
      </c>
    </row>
    <row r="933" spans="1:7" ht="20.100000000000001" customHeight="1" x14ac:dyDescent="0.2">
      <c r="A933" s="260"/>
      <c r="B933" s="181">
        <f t="shared" si="116"/>
        <v>0</v>
      </c>
      <c r="C933" s="261"/>
      <c r="D933" s="262"/>
      <c r="E933" s="263"/>
      <c r="F933" s="264"/>
      <c r="G933" s="182">
        <f t="shared" si="117"/>
        <v>0</v>
      </c>
    </row>
    <row r="934" spans="1:7" ht="20.100000000000001" customHeight="1" x14ac:dyDescent="0.2">
      <c r="A934" s="260"/>
      <c r="B934" s="181">
        <f t="shared" si="116"/>
        <v>0</v>
      </c>
      <c r="C934" s="261"/>
      <c r="D934" s="262"/>
      <c r="E934" s="263"/>
      <c r="F934" s="264"/>
      <c r="G934" s="182">
        <f t="shared" si="117"/>
        <v>0</v>
      </c>
    </row>
    <row r="935" spans="1:7" ht="20.100000000000001" customHeight="1" x14ac:dyDescent="0.2">
      <c r="A935" s="260"/>
      <c r="B935" s="181">
        <f t="shared" si="116"/>
        <v>0</v>
      </c>
      <c r="C935" s="261"/>
      <c r="D935" s="262"/>
      <c r="E935" s="263"/>
      <c r="F935" s="264"/>
      <c r="G935" s="182">
        <f t="shared" si="117"/>
        <v>0</v>
      </c>
    </row>
    <row r="936" spans="1:7" ht="20.100000000000001" customHeight="1" x14ac:dyDescent="0.2">
      <c r="A936" s="183"/>
      <c r="B936" s="169"/>
      <c r="C936" s="169"/>
      <c r="D936" s="164"/>
      <c r="E936" s="165"/>
      <c r="F936" s="184" t="s">
        <v>39</v>
      </c>
      <c r="G936" s="185">
        <f>SUBTOTAL(9,G926:G935)</f>
        <v>0</v>
      </c>
    </row>
    <row r="937" spans="1:7" ht="20.100000000000001" customHeight="1" x14ac:dyDescent="0.2">
      <c r="A937" s="183"/>
      <c r="B937" s="169"/>
      <c r="C937" s="186" t="s">
        <v>827</v>
      </c>
      <c r="D937" s="164"/>
      <c r="E937" s="165"/>
      <c r="F937" s="169"/>
      <c r="G937" s="187"/>
    </row>
    <row r="938" spans="1:7" ht="20.100000000000001" customHeight="1" x14ac:dyDescent="0.2">
      <c r="A938" s="260"/>
      <c r="B938" s="181">
        <f t="shared" ref="B938:B946" si="118">IF(A938=0,0,VLOOKUP(A938,Tabla_Indices,2,FALSE))</f>
        <v>0</v>
      </c>
      <c r="C938" s="261"/>
      <c r="D938" s="262"/>
      <c r="E938" s="263"/>
      <c r="F938" s="268"/>
      <c r="G938" s="188">
        <f>ROUND(E938*F938,2)</f>
        <v>0</v>
      </c>
    </row>
    <row r="939" spans="1:7" ht="20.100000000000001" customHeight="1" x14ac:dyDescent="0.2">
      <c r="A939" s="260"/>
      <c r="B939" s="181">
        <f t="shared" si="118"/>
        <v>0</v>
      </c>
      <c r="C939" s="267"/>
      <c r="D939" s="262"/>
      <c r="E939" s="263"/>
      <c r="F939" s="264"/>
      <c r="G939" s="188">
        <f>ROUND(E939*F939,2)</f>
        <v>0</v>
      </c>
    </row>
    <row r="940" spans="1:7" ht="20.100000000000001" customHeight="1" x14ac:dyDescent="0.2">
      <c r="A940" s="260"/>
      <c r="B940" s="181">
        <f t="shared" si="118"/>
        <v>0</v>
      </c>
      <c r="C940" s="269"/>
      <c r="D940" s="262"/>
      <c r="E940" s="263"/>
      <c r="F940" s="264"/>
      <c r="G940" s="188">
        <f>ROUND(E940*F940,2)</f>
        <v>0</v>
      </c>
    </row>
    <row r="941" spans="1:7" ht="20.100000000000001" customHeight="1" x14ac:dyDescent="0.2">
      <c r="A941" s="260"/>
      <c r="B941" s="181">
        <f t="shared" si="118"/>
        <v>0</v>
      </c>
      <c r="C941" s="269"/>
      <c r="D941" s="262"/>
      <c r="E941" s="263"/>
      <c r="F941" s="264"/>
      <c r="G941" s="188">
        <f>ROUND(E941*F941,2)</f>
        <v>0</v>
      </c>
    </row>
    <row r="942" spans="1:7" ht="20.100000000000001" customHeight="1" x14ac:dyDescent="0.2">
      <c r="A942" s="260"/>
      <c r="B942" s="181">
        <f t="shared" si="118"/>
        <v>0</v>
      </c>
      <c r="C942" s="269"/>
      <c r="D942" s="262"/>
      <c r="E942" s="263"/>
      <c r="F942" s="264"/>
      <c r="G942" s="188">
        <f t="shared" ref="G942:G946" si="119">ROUND(E942*F942,2)</f>
        <v>0</v>
      </c>
    </row>
    <row r="943" spans="1:7" ht="20.100000000000001" customHeight="1" x14ac:dyDescent="0.2">
      <c r="A943" s="260"/>
      <c r="B943" s="181">
        <f t="shared" si="118"/>
        <v>0</v>
      </c>
      <c r="C943" s="269"/>
      <c r="D943" s="262"/>
      <c r="E943" s="263"/>
      <c r="F943" s="264"/>
      <c r="G943" s="188">
        <f t="shared" si="119"/>
        <v>0</v>
      </c>
    </row>
    <row r="944" spans="1:7" ht="20.100000000000001" customHeight="1" x14ac:dyDescent="0.2">
      <c r="A944" s="260"/>
      <c r="B944" s="181">
        <f t="shared" si="118"/>
        <v>0</v>
      </c>
      <c r="C944" s="261"/>
      <c r="D944" s="262"/>
      <c r="E944" s="263"/>
      <c r="F944" s="264"/>
      <c r="G944" s="188">
        <f t="shared" si="119"/>
        <v>0</v>
      </c>
    </row>
    <row r="945" spans="1:7" ht="20.100000000000001" customHeight="1" x14ac:dyDescent="0.2">
      <c r="A945" s="260"/>
      <c r="B945" s="181">
        <f t="shared" si="118"/>
        <v>0</v>
      </c>
      <c r="C945" s="261"/>
      <c r="D945" s="262"/>
      <c r="E945" s="263"/>
      <c r="F945" s="264"/>
      <c r="G945" s="188">
        <f t="shared" si="119"/>
        <v>0</v>
      </c>
    </row>
    <row r="946" spans="1:7" ht="20.100000000000001" customHeight="1" x14ac:dyDescent="0.2">
      <c r="A946" s="260"/>
      <c r="B946" s="181">
        <f t="shared" si="118"/>
        <v>0</v>
      </c>
      <c r="C946" s="261"/>
      <c r="D946" s="262"/>
      <c r="E946" s="263"/>
      <c r="F946" s="264"/>
      <c r="G946" s="188">
        <f t="shared" si="119"/>
        <v>0</v>
      </c>
    </row>
    <row r="947" spans="1:7" ht="20.100000000000001" customHeight="1" x14ac:dyDescent="0.2">
      <c r="A947" s="243"/>
      <c r="B947" s="164"/>
      <c r="C947" s="169"/>
      <c r="D947" s="164"/>
      <c r="E947" s="165"/>
      <c r="F947" s="184" t="s">
        <v>40</v>
      </c>
      <c r="G947" s="185">
        <f>SUBTOTAL(9,G938:G946)</f>
        <v>0</v>
      </c>
    </row>
    <row r="948" spans="1:7" ht="20.100000000000001" customHeight="1" thickBot="1" x14ac:dyDescent="0.25">
      <c r="A948" s="190"/>
      <c r="B948" s="191"/>
      <c r="C948" s="192"/>
      <c r="D948" s="191"/>
      <c r="E948" s="193"/>
      <c r="F948" s="194"/>
      <c r="G948" s="195"/>
    </row>
    <row r="949" spans="1:7" ht="20.100000000000001" customHeight="1" thickBot="1" x14ac:dyDescent="0.25">
      <c r="A949" s="244" t="str">
        <f>B907</f>
        <v>5-11</v>
      </c>
      <c r="B949" s="242" t="str">
        <f>C907</f>
        <v>Losa de hormigón armado - Tribunas</v>
      </c>
      <c r="C949" s="196"/>
      <c r="D949" s="196" t="s">
        <v>41</v>
      </c>
      <c r="E949" s="197"/>
      <c r="F949" s="198" t="s">
        <v>42</v>
      </c>
      <c r="G949" s="199">
        <f>SUBTOTAL(9,G912:G948)</f>
        <v>0</v>
      </c>
    </row>
    <row r="950" spans="1:7" ht="20.100000000000001" customHeight="1" thickTop="1" thickBot="1" x14ac:dyDescent="0.25"/>
    <row r="951" spans="1:7" ht="20.100000000000001" customHeight="1" thickTop="1" x14ac:dyDescent="0.2">
      <c r="A951" s="335" t="s">
        <v>44</v>
      </c>
      <c r="B951" s="336"/>
      <c r="C951" s="336"/>
      <c r="D951" s="336"/>
      <c r="E951" s="336"/>
      <c r="F951" s="336"/>
      <c r="G951" s="337"/>
    </row>
    <row r="952" spans="1:7" ht="20.100000000000001" customHeight="1" x14ac:dyDescent="0.2">
      <c r="A952" s="154" t="s">
        <v>823</v>
      </c>
      <c r="B952" s="155" t="str">
        <f>Comitente</f>
        <v>DIRECCIÓN ARQUITECTURA</v>
      </c>
      <c r="C952" s="156"/>
      <c r="D952" s="157"/>
      <c r="E952" s="157"/>
      <c r="F952" s="158"/>
      <c r="G952" s="159"/>
    </row>
    <row r="953" spans="1:7" ht="20.100000000000001" customHeight="1" x14ac:dyDescent="0.2">
      <c r="A953" s="154" t="s">
        <v>824</v>
      </c>
      <c r="B953" s="155">
        <f>Contratista</f>
        <v>0</v>
      </c>
      <c r="C953" s="160"/>
      <c r="D953" s="160"/>
      <c r="E953" s="160"/>
      <c r="F953" s="155"/>
      <c r="G953" s="161"/>
    </row>
    <row r="954" spans="1:7" ht="20.100000000000001" customHeight="1" x14ac:dyDescent="0.2">
      <c r="A954" s="154" t="s">
        <v>31</v>
      </c>
      <c r="B954" s="155" t="str">
        <f>Obra</f>
        <v>ESTADIO DEPORTIVO U.P.C.N.</v>
      </c>
      <c r="C954" s="160"/>
      <c r="D954" s="160"/>
      <c r="E954" s="160"/>
      <c r="F954" s="155" t="s">
        <v>45</v>
      </c>
      <c r="G954" s="161" t="str">
        <f>Fecha_Base</f>
        <v>02/11/2017</v>
      </c>
    </row>
    <row r="955" spans="1:7" ht="20.100000000000001" customHeight="1" x14ac:dyDescent="0.2">
      <c r="A955" s="162" t="s">
        <v>822</v>
      </c>
      <c r="B955" s="163" t="str">
        <f>Ubicación</f>
        <v>DEPARTAMENTO RAWSON</v>
      </c>
      <c r="C955" s="163"/>
      <c r="D955" s="164"/>
      <c r="E955" s="165"/>
      <c r="F955" s="166"/>
      <c r="G955" s="167"/>
    </row>
    <row r="956" spans="1:7" ht="20.100000000000001" customHeight="1" x14ac:dyDescent="0.2">
      <c r="A956" s="162" t="s">
        <v>46</v>
      </c>
      <c r="B956" s="270">
        <v>6</v>
      </c>
      <c r="C956" s="169" t="str">
        <f>IF(B956="","",VLOOKUP(B956,Computo_Presupuesto,2,FALSE))</f>
        <v>CONTRAPISOS Y CARPETAS</v>
      </c>
      <c r="D956" s="170"/>
      <c r="E956" s="165"/>
      <c r="F956" s="166"/>
      <c r="G956" s="167"/>
    </row>
    <row r="957" spans="1:7" ht="20.100000000000001" customHeight="1" x14ac:dyDescent="0.2">
      <c r="A957" s="162" t="s">
        <v>32</v>
      </c>
      <c r="B957" s="248" t="s">
        <v>1190</v>
      </c>
      <c r="C957" s="169" t="str">
        <f>IF(B957=0,"",VLOOKUP(B957,Computo_Presupuesto,2,FALSE))</f>
        <v>Contrapiso e = 10 cm</v>
      </c>
      <c r="D957" s="164"/>
      <c r="E957" s="165"/>
      <c r="F957" s="163" t="s">
        <v>33</v>
      </c>
      <c r="G957" s="171" t="str">
        <f>IF(B957=0,"",VLOOKUP(B957,Computo_Presupuesto,4,FALSE))</f>
        <v>m2</v>
      </c>
    </row>
    <row r="958" spans="1:7" ht="20.100000000000001" customHeight="1" x14ac:dyDescent="0.2">
      <c r="A958" s="162"/>
      <c r="B958" s="163"/>
      <c r="C958" s="169"/>
      <c r="D958" s="164"/>
      <c r="E958" s="165"/>
      <c r="F958" s="169"/>
      <c r="G958" s="172"/>
    </row>
    <row r="959" spans="1:7" ht="20.100000000000001" customHeight="1" x14ac:dyDescent="0.2">
      <c r="A959" s="338" t="s">
        <v>685</v>
      </c>
      <c r="B959" s="339"/>
      <c r="C959" s="340" t="s">
        <v>0</v>
      </c>
      <c r="D959" s="340" t="s">
        <v>34</v>
      </c>
      <c r="E959" s="341" t="s">
        <v>35</v>
      </c>
      <c r="F959" s="342" t="s">
        <v>36</v>
      </c>
      <c r="G959" s="343" t="s">
        <v>37</v>
      </c>
    </row>
    <row r="960" spans="1:7" ht="20.100000000000001" customHeight="1" x14ac:dyDescent="0.2">
      <c r="A960" s="173" t="s">
        <v>686</v>
      </c>
      <c r="B960" s="174" t="s">
        <v>687</v>
      </c>
      <c r="C960" s="340"/>
      <c r="D960" s="340"/>
      <c r="E960" s="341"/>
      <c r="F960" s="342"/>
      <c r="G960" s="343"/>
    </row>
    <row r="961" spans="1:7" ht="20.100000000000001" customHeight="1" x14ac:dyDescent="0.2">
      <c r="A961" s="259"/>
      <c r="B961" s="175"/>
      <c r="C961" s="176" t="s">
        <v>825</v>
      </c>
      <c r="D961" s="177"/>
      <c r="E961" s="178"/>
      <c r="F961" s="179"/>
      <c r="G961" s="180"/>
    </row>
    <row r="962" spans="1:7" ht="20.100000000000001" customHeight="1" x14ac:dyDescent="0.2">
      <c r="A962" s="260"/>
      <c r="B962" s="181">
        <f t="shared" ref="B962:B973" si="120">IF(A962=0,0,VLOOKUP(A962,Tabla_Indices,2,FALSE))</f>
        <v>0</v>
      </c>
      <c r="C962" s="261"/>
      <c r="D962" s="262"/>
      <c r="E962" s="263"/>
      <c r="F962" s="264"/>
      <c r="G962" s="182">
        <f>ROUND(E962*F962,2)</f>
        <v>0</v>
      </c>
    </row>
    <row r="963" spans="1:7" ht="20.100000000000001" customHeight="1" x14ac:dyDescent="0.2">
      <c r="A963" s="265"/>
      <c r="B963" s="181">
        <f t="shared" si="120"/>
        <v>0</v>
      </c>
      <c r="C963" s="261"/>
      <c r="D963" s="262"/>
      <c r="E963" s="263"/>
      <c r="F963" s="264"/>
      <c r="G963" s="182">
        <f t="shared" ref="G963:G973" si="121">ROUND(E963*F963,2)</f>
        <v>0</v>
      </c>
    </row>
    <row r="964" spans="1:7" ht="20.100000000000001" customHeight="1" x14ac:dyDescent="0.2">
      <c r="A964" s="260"/>
      <c r="B964" s="181">
        <f t="shared" si="120"/>
        <v>0</v>
      </c>
      <c r="C964" s="261"/>
      <c r="D964" s="262"/>
      <c r="E964" s="263"/>
      <c r="F964" s="264"/>
      <c r="G964" s="182">
        <f t="shared" si="121"/>
        <v>0</v>
      </c>
    </row>
    <row r="965" spans="1:7" ht="20.100000000000001" customHeight="1" x14ac:dyDescent="0.2">
      <c r="A965" s="260"/>
      <c r="B965" s="181">
        <f t="shared" si="120"/>
        <v>0</v>
      </c>
      <c r="C965" s="261"/>
      <c r="D965" s="262"/>
      <c r="E965" s="263"/>
      <c r="F965" s="264"/>
      <c r="G965" s="182">
        <f t="shared" si="121"/>
        <v>0</v>
      </c>
    </row>
    <row r="966" spans="1:7" ht="20.100000000000001" customHeight="1" x14ac:dyDescent="0.2">
      <c r="A966" s="260"/>
      <c r="B966" s="181">
        <f t="shared" si="120"/>
        <v>0</v>
      </c>
      <c r="C966" s="261"/>
      <c r="D966" s="262"/>
      <c r="E966" s="266"/>
      <c r="F966" s="264"/>
      <c r="G966" s="182">
        <f t="shared" si="121"/>
        <v>0</v>
      </c>
    </row>
    <row r="967" spans="1:7" ht="20.100000000000001" customHeight="1" x14ac:dyDescent="0.2">
      <c r="A967" s="260"/>
      <c r="B967" s="181">
        <f t="shared" si="120"/>
        <v>0</v>
      </c>
      <c r="C967" s="261"/>
      <c r="D967" s="262"/>
      <c r="E967" s="266"/>
      <c r="F967" s="264"/>
      <c r="G967" s="182">
        <f t="shared" si="121"/>
        <v>0</v>
      </c>
    </row>
    <row r="968" spans="1:7" ht="20.100000000000001" customHeight="1" x14ac:dyDescent="0.2">
      <c r="A968" s="260"/>
      <c r="B968" s="181">
        <f t="shared" si="120"/>
        <v>0</v>
      </c>
      <c r="C968" s="261"/>
      <c r="D968" s="262"/>
      <c r="E968" s="263"/>
      <c r="F968" s="264"/>
      <c r="G968" s="182">
        <f t="shared" si="121"/>
        <v>0</v>
      </c>
    </row>
    <row r="969" spans="1:7" ht="20.100000000000001" customHeight="1" x14ac:dyDescent="0.2">
      <c r="A969" s="260"/>
      <c r="B969" s="181">
        <f t="shared" si="120"/>
        <v>0</v>
      </c>
      <c r="C969" s="261"/>
      <c r="D969" s="262"/>
      <c r="E969" s="263"/>
      <c r="F969" s="264"/>
      <c r="G969" s="182">
        <f t="shared" si="121"/>
        <v>0</v>
      </c>
    </row>
    <row r="970" spans="1:7" ht="20.100000000000001" customHeight="1" x14ac:dyDescent="0.2">
      <c r="A970" s="260"/>
      <c r="B970" s="181">
        <f t="shared" si="120"/>
        <v>0</v>
      </c>
      <c r="C970" s="261"/>
      <c r="D970" s="262"/>
      <c r="E970" s="263"/>
      <c r="F970" s="264"/>
      <c r="G970" s="182">
        <f t="shared" si="121"/>
        <v>0</v>
      </c>
    </row>
    <row r="971" spans="1:7" ht="20.100000000000001" customHeight="1" x14ac:dyDescent="0.2">
      <c r="A971" s="260"/>
      <c r="B971" s="181">
        <f t="shared" si="120"/>
        <v>0</v>
      </c>
      <c r="C971" s="261"/>
      <c r="D971" s="262"/>
      <c r="E971" s="263"/>
      <c r="F971" s="264"/>
      <c r="G971" s="182">
        <f t="shared" si="121"/>
        <v>0</v>
      </c>
    </row>
    <row r="972" spans="1:7" ht="20.100000000000001" customHeight="1" x14ac:dyDescent="0.2">
      <c r="A972" s="260"/>
      <c r="B972" s="181">
        <f t="shared" si="120"/>
        <v>0</v>
      </c>
      <c r="C972" s="261"/>
      <c r="D972" s="262"/>
      <c r="E972" s="263"/>
      <c r="F972" s="264"/>
      <c r="G972" s="182">
        <f t="shared" si="121"/>
        <v>0</v>
      </c>
    </row>
    <row r="973" spans="1:7" ht="20.100000000000001" customHeight="1" x14ac:dyDescent="0.2">
      <c r="A973" s="260"/>
      <c r="B973" s="181">
        <f t="shared" si="120"/>
        <v>0</v>
      </c>
      <c r="C973" s="261"/>
      <c r="D973" s="262"/>
      <c r="E973" s="263"/>
      <c r="F973" s="264"/>
      <c r="G973" s="182">
        <f t="shared" si="121"/>
        <v>0</v>
      </c>
    </row>
    <row r="974" spans="1:7" ht="20.100000000000001" customHeight="1" x14ac:dyDescent="0.2">
      <c r="A974" s="183"/>
      <c r="B974" s="169"/>
      <c r="C974" s="169"/>
      <c r="D974" s="164"/>
      <c r="E974" s="165"/>
      <c r="F974" s="184" t="s">
        <v>38</v>
      </c>
      <c r="G974" s="185">
        <f>SUBTOTAL(9,G962:G973)</f>
        <v>0</v>
      </c>
    </row>
    <row r="975" spans="1:7" ht="20.100000000000001" customHeight="1" x14ac:dyDescent="0.2">
      <c r="A975" s="183"/>
      <c r="B975" s="169"/>
      <c r="C975" s="186" t="s">
        <v>826</v>
      </c>
      <c r="D975" s="164"/>
      <c r="E975" s="165"/>
      <c r="F975" s="166"/>
      <c r="G975" s="187"/>
    </row>
    <row r="976" spans="1:7" ht="20.100000000000001" customHeight="1" x14ac:dyDescent="0.2">
      <c r="A976" s="260"/>
      <c r="B976" s="181">
        <f t="shared" ref="B976:B985" si="122">IF(A976=0,0,VLOOKUP(A976,Tabla_Indices,2,FALSE))</f>
        <v>0</v>
      </c>
      <c r="C976" s="267"/>
      <c r="D976" s="262"/>
      <c r="E976" s="263"/>
      <c r="F976" s="264"/>
      <c r="G976" s="182">
        <f>ROUND(E976*F976,2)</f>
        <v>0</v>
      </c>
    </row>
    <row r="977" spans="1:7" ht="20.100000000000001" customHeight="1" x14ac:dyDescent="0.2">
      <c r="A977" s="260"/>
      <c r="B977" s="181">
        <f t="shared" si="122"/>
        <v>0</v>
      </c>
      <c r="C977" s="261"/>
      <c r="D977" s="262"/>
      <c r="E977" s="263"/>
      <c r="F977" s="264"/>
      <c r="G977" s="182">
        <f>ROUND(E977*F977,2)</f>
        <v>0</v>
      </c>
    </row>
    <row r="978" spans="1:7" ht="20.100000000000001" customHeight="1" x14ac:dyDescent="0.2">
      <c r="A978" s="260"/>
      <c r="B978" s="181">
        <f t="shared" si="122"/>
        <v>0</v>
      </c>
      <c r="C978" s="261"/>
      <c r="D978" s="262"/>
      <c r="E978" s="263"/>
      <c r="F978" s="264"/>
      <c r="G978" s="182">
        <f t="shared" ref="G978:G985" si="123">ROUND(E978*F978,2)</f>
        <v>0</v>
      </c>
    </row>
    <row r="979" spans="1:7" ht="20.100000000000001" customHeight="1" x14ac:dyDescent="0.2">
      <c r="A979" s="260"/>
      <c r="B979" s="181">
        <f t="shared" si="122"/>
        <v>0</v>
      </c>
      <c r="C979" s="261"/>
      <c r="D979" s="262"/>
      <c r="E979" s="263"/>
      <c r="F979" s="264"/>
      <c r="G979" s="182">
        <f t="shared" si="123"/>
        <v>0</v>
      </c>
    </row>
    <row r="980" spans="1:7" ht="20.100000000000001" customHeight="1" x14ac:dyDescent="0.2">
      <c r="A980" s="260"/>
      <c r="B980" s="181">
        <f t="shared" si="122"/>
        <v>0</v>
      </c>
      <c r="C980" s="261"/>
      <c r="D980" s="262"/>
      <c r="E980" s="263"/>
      <c r="F980" s="264"/>
      <c r="G980" s="182">
        <f t="shared" si="123"/>
        <v>0</v>
      </c>
    </row>
    <row r="981" spans="1:7" ht="20.100000000000001" customHeight="1" x14ac:dyDescent="0.2">
      <c r="A981" s="260"/>
      <c r="B981" s="181">
        <f t="shared" si="122"/>
        <v>0</v>
      </c>
      <c r="C981" s="261"/>
      <c r="D981" s="262"/>
      <c r="E981" s="263"/>
      <c r="F981" s="264"/>
      <c r="G981" s="182">
        <f t="shared" si="123"/>
        <v>0</v>
      </c>
    </row>
    <row r="982" spans="1:7" ht="20.100000000000001" customHeight="1" x14ac:dyDescent="0.2">
      <c r="A982" s="260"/>
      <c r="B982" s="181">
        <f t="shared" si="122"/>
        <v>0</v>
      </c>
      <c r="C982" s="261"/>
      <c r="D982" s="262"/>
      <c r="E982" s="263"/>
      <c r="F982" s="264"/>
      <c r="G982" s="182">
        <f t="shared" si="123"/>
        <v>0</v>
      </c>
    </row>
    <row r="983" spans="1:7" ht="20.100000000000001" customHeight="1" x14ac:dyDescent="0.2">
      <c r="A983" s="260"/>
      <c r="B983" s="181">
        <f t="shared" si="122"/>
        <v>0</v>
      </c>
      <c r="C983" s="261"/>
      <c r="D983" s="262"/>
      <c r="E983" s="263"/>
      <c r="F983" s="264"/>
      <c r="G983" s="182">
        <f t="shared" si="123"/>
        <v>0</v>
      </c>
    </row>
    <row r="984" spans="1:7" ht="20.100000000000001" customHeight="1" x14ac:dyDescent="0.2">
      <c r="A984" s="260"/>
      <c r="B984" s="181">
        <f t="shared" si="122"/>
        <v>0</v>
      </c>
      <c r="C984" s="261"/>
      <c r="D984" s="262"/>
      <c r="E984" s="263"/>
      <c r="F984" s="264"/>
      <c r="G984" s="182">
        <f t="shared" si="123"/>
        <v>0</v>
      </c>
    </row>
    <row r="985" spans="1:7" ht="20.100000000000001" customHeight="1" x14ac:dyDescent="0.2">
      <c r="A985" s="260"/>
      <c r="B985" s="181">
        <f t="shared" si="122"/>
        <v>0</v>
      </c>
      <c r="C985" s="261"/>
      <c r="D985" s="262"/>
      <c r="E985" s="263"/>
      <c r="F985" s="264"/>
      <c r="G985" s="182">
        <f t="shared" si="123"/>
        <v>0</v>
      </c>
    </row>
    <row r="986" spans="1:7" ht="20.100000000000001" customHeight="1" x14ac:dyDescent="0.2">
      <c r="A986" s="183"/>
      <c r="B986" s="169"/>
      <c r="C986" s="169"/>
      <c r="D986" s="164"/>
      <c r="E986" s="165"/>
      <c r="F986" s="184" t="s">
        <v>39</v>
      </c>
      <c r="G986" s="185">
        <f>SUBTOTAL(9,G976:G985)</f>
        <v>0</v>
      </c>
    </row>
    <row r="987" spans="1:7" ht="20.100000000000001" customHeight="1" x14ac:dyDescent="0.2">
      <c r="A987" s="183"/>
      <c r="B987" s="169"/>
      <c r="C987" s="186" t="s">
        <v>827</v>
      </c>
      <c r="D987" s="164"/>
      <c r="E987" s="165"/>
      <c r="F987" s="169"/>
      <c r="G987" s="187"/>
    </row>
    <row r="988" spans="1:7" ht="20.100000000000001" customHeight="1" x14ac:dyDescent="0.2">
      <c r="A988" s="260"/>
      <c r="B988" s="181">
        <f t="shared" ref="B988:B996" si="124">IF(A988=0,0,VLOOKUP(A988,Tabla_Indices,2,FALSE))</f>
        <v>0</v>
      </c>
      <c r="C988" s="261"/>
      <c r="D988" s="262"/>
      <c r="E988" s="263"/>
      <c r="F988" s="268"/>
      <c r="G988" s="188">
        <f>ROUND(E988*F988,2)</f>
        <v>0</v>
      </c>
    </row>
    <row r="989" spans="1:7" ht="20.100000000000001" customHeight="1" x14ac:dyDescent="0.2">
      <c r="A989" s="260"/>
      <c r="B989" s="181">
        <f t="shared" si="124"/>
        <v>0</v>
      </c>
      <c r="C989" s="267"/>
      <c r="D989" s="262"/>
      <c r="E989" s="263"/>
      <c r="F989" s="264"/>
      <c r="G989" s="188">
        <f>ROUND(E989*F989,2)</f>
        <v>0</v>
      </c>
    </row>
    <row r="990" spans="1:7" ht="20.100000000000001" customHeight="1" x14ac:dyDescent="0.2">
      <c r="A990" s="260"/>
      <c r="B990" s="181">
        <f t="shared" si="124"/>
        <v>0</v>
      </c>
      <c r="C990" s="269"/>
      <c r="D990" s="262"/>
      <c r="E990" s="263"/>
      <c r="F990" s="264"/>
      <c r="G990" s="188">
        <f>ROUND(E990*F990,2)</f>
        <v>0</v>
      </c>
    </row>
    <row r="991" spans="1:7" ht="20.100000000000001" customHeight="1" x14ac:dyDescent="0.2">
      <c r="A991" s="260"/>
      <c r="B991" s="181">
        <f t="shared" si="124"/>
        <v>0</v>
      </c>
      <c r="C991" s="269"/>
      <c r="D991" s="262"/>
      <c r="E991" s="263"/>
      <c r="F991" s="264"/>
      <c r="G991" s="188">
        <f>ROUND(E991*F991,2)</f>
        <v>0</v>
      </c>
    </row>
    <row r="992" spans="1:7" ht="20.100000000000001" customHeight="1" x14ac:dyDescent="0.2">
      <c r="A992" s="260"/>
      <c r="B992" s="181">
        <f t="shared" si="124"/>
        <v>0</v>
      </c>
      <c r="C992" s="269"/>
      <c r="D992" s="262"/>
      <c r="E992" s="263"/>
      <c r="F992" s="264"/>
      <c r="G992" s="188">
        <f t="shared" ref="G992:G996" si="125">ROUND(E992*F992,2)</f>
        <v>0</v>
      </c>
    </row>
    <row r="993" spans="1:7" ht="20.100000000000001" customHeight="1" x14ac:dyDescent="0.2">
      <c r="A993" s="260"/>
      <c r="B993" s="181">
        <f t="shared" si="124"/>
        <v>0</v>
      </c>
      <c r="C993" s="269"/>
      <c r="D993" s="262"/>
      <c r="E993" s="263"/>
      <c r="F993" s="264"/>
      <c r="G993" s="188">
        <f t="shared" si="125"/>
        <v>0</v>
      </c>
    </row>
    <row r="994" spans="1:7" ht="20.100000000000001" customHeight="1" x14ac:dyDescent="0.2">
      <c r="A994" s="260"/>
      <c r="B994" s="181">
        <f t="shared" si="124"/>
        <v>0</v>
      </c>
      <c r="C994" s="261"/>
      <c r="D994" s="262"/>
      <c r="E994" s="263"/>
      <c r="F994" s="264"/>
      <c r="G994" s="188">
        <f t="shared" si="125"/>
        <v>0</v>
      </c>
    </row>
    <row r="995" spans="1:7" ht="20.100000000000001" customHeight="1" x14ac:dyDescent="0.2">
      <c r="A995" s="260"/>
      <c r="B995" s="181">
        <f t="shared" si="124"/>
        <v>0</v>
      </c>
      <c r="C995" s="261"/>
      <c r="D995" s="262"/>
      <c r="E995" s="263"/>
      <c r="F995" s="264"/>
      <c r="G995" s="188">
        <f t="shared" si="125"/>
        <v>0</v>
      </c>
    </row>
    <row r="996" spans="1:7" ht="20.100000000000001" customHeight="1" x14ac:dyDescent="0.2">
      <c r="A996" s="260"/>
      <c r="B996" s="181">
        <f t="shared" si="124"/>
        <v>0</v>
      </c>
      <c r="C996" s="261"/>
      <c r="D996" s="262"/>
      <c r="E996" s="263"/>
      <c r="F996" s="264"/>
      <c r="G996" s="188">
        <f t="shared" si="125"/>
        <v>0</v>
      </c>
    </row>
    <row r="997" spans="1:7" ht="20.100000000000001" customHeight="1" x14ac:dyDescent="0.2">
      <c r="A997" s="189"/>
      <c r="B997" s="164"/>
      <c r="C997" s="169"/>
      <c r="D997" s="164"/>
      <c r="E997" s="165"/>
      <c r="F997" s="184" t="s">
        <v>40</v>
      </c>
      <c r="G997" s="185">
        <f>SUBTOTAL(9,G988:G996)</f>
        <v>0</v>
      </c>
    </row>
    <row r="998" spans="1:7" ht="20.100000000000001" customHeight="1" thickBot="1" x14ac:dyDescent="0.25">
      <c r="A998" s="190"/>
      <c r="B998" s="191"/>
      <c r="C998" s="192"/>
      <c r="D998" s="191"/>
      <c r="E998" s="193"/>
      <c r="F998" s="194"/>
      <c r="G998" s="195"/>
    </row>
    <row r="999" spans="1:7" ht="20.100000000000001" customHeight="1" thickBot="1" x14ac:dyDescent="0.25">
      <c r="A999" s="244" t="str">
        <f>B957</f>
        <v>6-1</v>
      </c>
      <c r="B999" s="242" t="str">
        <f>C957</f>
        <v>Contrapiso e = 10 cm</v>
      </c>
      <c r="C999" s="196"/>
      <c r="D999" s="196" t="s">
        <v>41</v>
      </c>
      <c r="E999" s="197"/>
      <c r="F999" s="198" t="s">
        <v>42</v>
      </c>
      <c r="G999" s="199">
        <f>SUBTOTAL(9,G962:G998)</f>
        <v>0</v>
      </c>
    </row>
    <row r="1000" spans="1:7" ht="20.100000000000001" customHeight="1" thickTop="1" thickBot="1" x14ac:dyDescent="0.25"/>
    <row r="1001" spans="1:7" ht="20.100000000000001" customHeight="1" thickTop="1" x14ac:dyDescent="0.2">
      <c r="A1001" s="335" t="s">
        <v>44</v>
      </c>
      <c r="B1001" s="336"/>
      <c r="C1001" s="336"/>
      <c r="D1001" s="336"/>
      <c r="E1001" s="336"/>
      <c r="F1001" s="336"/>
      <c r="G1001" s="337"/>
    </row>
    <row r="1002" spans="1:7" ht="20.100000000000001" customHeight="1" x14ac:dyDescent="0.2">
      <c r="A1002" s="154" t="s">
        <v>823</v>
      </c>
      <c r="B1002" s="155" t="str">
        <f>Comitente</f>
        <v>DIRECCIÓN ARQUITECTURA</v>
      </c>
      <c r="C1002" s="156"/>
      <c r="D1002" s="157"/>
      <c r="E1002" s="157"/>
      <c r="F1002" s="158"/>
      <c r="G1002" s="159"/>
    </row>
    <row r="1003" spans="1:7" ht="20.100000000000001" customHeight="1" x14ac:dyDescent="0.2">
      <c r="A1003" s="154" t="s">
        <v>824</v>
      </c>
      <c r="B1003" s="155">
        <f>Contratista</f>
        <v>0</v>
      </c>
      <c r="C1003" s="160"/>
      <c r="D1003" s="160"/>
      <c r="E1003" s="160"/>
      <c r="F1003" s="155"/>
      <c r="G1003" s="161"/>
    </row>
    <row r="1004" spans="1:7" ht="20.100000000000001" customHeight="1" x14ac:dyDescent="0.2">
      <c r="A1004" s="154" t="s">
        <v>31</v>
      </c>
      <c r="B1004" s="155" t="str">
        <f>Obra</f>
        <v>ESTADIO DEPORTIVO U.P.C.N.</v>
      </c>
      <c r="C1004" s="160"/>
      <c r="D1004" s="160"/>
      <c r="E1004" s="160"/>
      <c r="F1004" s="155" t="s">
        <v>45</v>
      </c>
      <c r="G1004" s="161" t="str">
        <f>Fecha_Base</f>
        <v>02/11/2017</v>
      </c>
    </row>
    <row r="1005" spans="1:7" ht="20.100000000000001" customHeight="1" x14ac:dyDescent="0.2">
      <c r="A1005" s="162" t="s">
        <v>822</v>
      </c>
      <c r="B1005" s="163" t="str">
        <f>Ubicación</f>
        <v>DEPARTAMENTO RAWSON</v>
      </c>
      <c r="C1005" s="163"/>
      <c r="D1005" s="164"/>
      <c r="E1005" s="165"/>
      <c r="F1005" s="166"/>
      <c r="G1005" s="167"/>
    </row>
    <row r="1006" spans="1:7" ht="20.100000000000001" customHeight="1" x14ac:dyDescent="0.2">
      <c r="A1006" s="162" t="s">
        <v>46</v>
      </c>
      <c r="B1006" s="270">
        <v>6</v>
      </c>
      <c r="C1006" s="169" t="str">
        <f>IF(B1006="","",VLOOKUP(B1006,Computo_Presupuesto,2,FALSE))</f>
        <v>CONTRAPISOS Y CARPETAS</v>
      </c>
      <c r="D1006" s="170"/>
      <c r="E1006" s="165"/>
      <c r="F1006" s="166"/>
      <c r="G1006" s="167"/>
    </row>
    <row r="1007" spans="1:7" ht="20.100000000000001" customHeight="1" x14ac:dyDescent="0.2">
      <c r="A1007" s="162" t="s">
        <v>32</v>
      </c>
      <c r="B1007" s="248" t="s">
        <v>1783</v>
      </c>
      <c r="C1007" s="169" t="str">
        <f>IF(B1007=0,"",VLOOKUP(B1007,Computo_Presupuesto,2,FALSE))</f>
        <v>Contrapiso armado e = 10 cm</v>
      </c>
      <c r="D1007" s="164"/>
      <c r="E1007" s="165"/>
      <c r="F1007" s="163" t="s">
        <v>33</v>
      </c>
      <c r="G1007" s="171" t="str">
        <f>IF(B1007=0,"",VLOOKUP(B1007,Computo_Presupuesto,4,FALSE))</f>
        <v>m2</v>
      </c>
    </row>
    <row r="1008" spans="1:7" ht="20.100000000000001" customHeight="1" x14ac:dyDescent="0.2">
      <c r="A1008" s="162"/>
      <c r="B1008" s="163"/>
      <c r="C1008" s="169"/>
      <c r="D1008" s="164"/>
      <c r="E1008" s="165"/>
      <c r="F1008" s="169"/>
      <c r="G1008" s="172"/>
    </row>
    <row r="1009" spans="1:7" ht="20.100000000000001" customHeight="1" x14ac:dyDescent="0.2">
      <c r="A1009" s="338" t="s">
        <v>685</v>
      </c>
      <c r="B1009" s="339"/>
      <c r="C1009" s="340" t="s">
        <v>0</v>
      </c>
      <c r="D1009" s="340" t="s">
        <v>34</v>
      </c>
      <c r="E1009" s="341" t="s">
        <v>35</v>
      </c>
      <c r="F1009" s="342" t="s">
        <v>36</v>
      </c>
      <c r="G1009" s="343" t="s">
        <v>37</v>
      </c>
    </row>
    <row r="1010" spans="1:7" s="15" customFormat="1" ht="20.100000000000001" customHeight="1" x14ac:dyDescent="0.2">
      <c r="A1010" s="173" t="s">
        <v>686</v>
      </c>
      <c r="B1010" s="174" t="s">
        <v>687</v>
      </c>
      <c r="C1010" s="340"/>
      <c r="D1010" s="340"/>
      <c r="E1010" s="341"/>
      <c r="F1010" s="342"/>
      <c r="G1010" s="343"/>
    </row>
    <row r="1011" spans="1:7" ht="20.100000000000001" customHeight="1" x14ac:dyDescent="0.2">
      <c r="A1011" s="259"/>
      <c r="B1011" s="175"/>
      <c r="C1011" s="176" t="s">
        <v>825</v>
      </c>
      <c r="D1011" s="177"/>
      <c r="E1011" s="178"/>
      <c r="F1011" s="179"/>
      <c r="G1011" s="180"/>
    </row>
    <row r="1012" spans="1:7" ht="20.100000000000001" customHeight="1" x14ac:dyDescent="0.2">
      <c r="A1012" s="260"/>
      <c r="B1012" s="181">
        <f t="shared" ref="B1012:B1023" si="126">IF(A1012=0,0,VLOOKUP(A1012,Tabla_Indices,2,FALSE))</f>
        <v>0</v>
      </c>
      <c r="C1012" s="261"/>
      <c r="D1012" s="262"/>
      <c r="E1012" s="263"/>
      <c r="F1012" s="264"/>
      <c r="G1012" s="182">
        <f>ROUND(E1012*F1012,2)</f>
        <v>0</v>
      </c>
    </row>
    <row r="1013" spans="1:7" ht="20.100000000000001" customHeight="1" x14ac:dyDescent="0.2">
      <c r="A1013" s="265"/>
      <c r="B1013" s="181">
        <f t="shared" si="126"/>
        <v>0</v>
      </c>
      <c r="C1013" s="261"/>
      <c r="D1013" s="262"/>
      <c r="E1013" s="263"/>
      <c r="F1013" s="264"/>
      <c r="G1013" s="182">
        <f t="shared" ref="G1013:G1023" si="127">ROUND(E1013*F1013,2)</f>
        <v>0</v>
      </c>
    </row>
    <row r="1014" spans="1:7" ht="20.100000000000001" customHeight="1" x14ac:dyDescent="0.2">
      <c r="A1014" s="260"/>
      <c r="B1014" s="181">
        <f t="shared" si="126"/>
        <v>0</v>
      </c>
      <c r="C1014" s="261"/>
      <c r="D1014" s="262"/>
      <c r="E1014" s="263"/>
      <c r="F1014" s="264"/>
      <c r="G1014" s="182">
        <f t="shared" si="127"/>
        <v>0</v>
      </c>
    </row>
    <row r="1015" spans="1:7" ht="20.100000000000001" customHeight="1" x14ac:dyDescent="0.2">
      <c r="A1015" s="260"/>
      <c r="B1015" s="181">
        <f t="shared" si="126"/>
        <v>0</v>
      </c>
      <c r="C1015" s="261"/>
      <c r="D1015" s="262"/>
      <c r="E1015" s="263"/>
      <c r="F1015" s="264"/>
      <c r="G1015" s="182">
        <f t="shared" si="127"/>
        <v>0</v>
      </c>
    </row>
    <row r="1016" spans="1:7" ht="20.100000000000001" customHeight="1" x14ac:dyDescent="0.2">
      <c r="A1016" s="260"/>
      <c r="B1016" s="181">
        <f t="shared" si="126"/>
        <v>0</v>
      </c>
      <c r="C1016" s="261"/>
      <c r="D1016" s="262"/>
      <c r="E1016" s="266"/>
      <c r="F1016" s="264"/>
      <c r="G1016" s="182">
        <f t="shared" si="127"/>
        <v>0</v>
      </c>
    </row>
    <row r="1017" spans="1:7" ht="20.100000000000001" customHeight="1" x14ac:dyDescent="0.2">
      <c r="A1017" s="260"/>
      <c r="B1017" s="181">
        <f t="shared" si="126"/>
        <v>0</v>
      </c>
      <c r="C1017" s="261"/>
      <c r="D1017" s="262"/>
      <c r="E1017" s="266"/>
      <c r="F1017" s="264"/>
      <c r="G1017" s="182">
        <f t="shared" si="127"/>
        <v>0</v>
      </c>
    </row>
    <row r="1018" spans="1:7" ht="20.100000000000001" customHeight="1" x14ac:dyDescent="0.2">
      <c r="A1018" s="260"/>
      <c r="B1018" s="181">
        <f t="shared" si="126"/>
        <v>0</v>
      </c>
      <c r="C1018" s="261"/>
      <c r="D1018" s="262"/>
      <c r="E1018" s="263"/>
      <c r="F1018" s="264"/>
      <c r="G1018" s="182">
        <f t="shared" si="127"/>
        <v>0</v>
      </c>
    </row>
    <row r="1019" spans="1:7" ht="20.100000000000001" customHeight="1" x14ac:dyDescent="0.2">
      <c r="A1019" s="260"/>
      <c r="B1019" s="181">
        <f t="shared" si="126"/>
        <v>0</v>
      </c>
      <c r="C1019" s="261"/>
      <c r="D1019" s="262"/>
      <c r="E1019" s="263"/>
      <c r="F1019" s="264"/>
      <c r="G1019" s="182">
        <f t="shared" si="127"/>
        <v>0</v>
      </c>
    </row>
    <row r="1020" spans="1:7" ht="20.100000000000001" customHeight="1" x14ac:dyDescent="0.2">
      <c r="A1020" s="260"/>
      <c r="B1020" s="181">
        <f t="shared" si="126"/>
        <v>0</v>
      </c>
      <c r="C1020" s="261"/>
      <c r="D1020" s="262"/>
      <c r="E1020" s="263"/>
      <c r="F1020" s="264"/>
      <c r="G1020" s="182">
        <f t="shared" si="127"/>
        <v>0</v>
      </c>
    </row>
    <row r="1021" spans="1:7" ht="20.100000000000001" customHeight="1" x14ac:dyDescent="0.2">
      <c r="A1021" s="260"/>
      <c r="B1021" s="181">
        <f t="shared" si="126"/>
        <v>0</v>
      </c>
      <c r="C1021" s="261"/>
      <c r="D1021" s="262"/>
      <c r="E1021" s="263"/>
      <c r="F1021" s="264"/>
      <c r="G1021" s="182">
        <f t="shared" si="127"/>
        <v>0</v>
      </c>
    </row>
    <row r="1022" spans="1:7" ht="20.100000000000001" customHeight="1" x14ac:dyDescent="0.2">
      <c r="A1022" s="260"/>
      <c r="B1022" s="181">
        <f t="shared" si="126"/>
        <v>0</v>
      </c>
      <c r="C1022" s="261"/>
      <c r="D1022" s="262"/>
      <c r="E1022" s="263"/>
      <c r="F1022" s="264"/>
      <c r="G1022" s="182">
        <f t="shared" si="127"/>
        <v>0</v>
      </c>
    </row>
    <row r="1023" spans="1:7" ht="20.100000000000001" customHeight="1" x14ac:dyDescent="0.2">
      <c r="A1023" s="260"/>
      <c r="B1023" s="181">
        <f t="shared" si="126"/>
        <v>0</v>
      </c>
      <c r="C1023" s="261"/>
      <c r="D1023" s="262"/>
      <c r="E1023" s="263"/>
      <c r="F1023" s="264"/>
      <c r="G1023" s="182">
        <f t="shared" si="127"/>
        <v>0</v>
      </c>
    </row>
    <row r="1024" spans="1:7" ht="20.100000000000001" customHeight="1" x14ac:dyDescent="0.2">
      <c r="A1024" s="183"/>
      <c r="B1024" s="169"/>
      <c r="C1024" s="169"/>
      <c r="D1024" s="164"/>
      <c r="E1024" s="165"/>
      <c r="F1024" s="184" t="s">
        <v>38</v>
      </c>
      <c r="G1024" s="185">
        <f>SUBTOTAL(9,G1012:G1023)</f>
        <v>0</v>
      </c>
    </row>
    <row r="1025" spans="1:7" ht="20.100000000000001" customHeight="1" x14ac:dyDescent="0.2">
      <c r="A1025" s="183"/>
      <c r="B1025" s="169"/>
      <c r="C1025" s="186" t="s">
        <v>826</v>
      </c>
      <c r="D1025" s="164"/>
      <c r="E1025" s="165"/>
      <c r="F1025" s="166"/>
      <c r="G1025" s="187"/>
    </row>
    <row r="1026" spans="1:7" ht="20.100000000000001" customHeight="1" x14ac:dyDescent="0.2">
      <c r="A1026" s="260"/>
      <c r="B1026" s="181">
        <f t="shared" ref="B1026:B1035" si="128">IF(A1026=0,0,VLOOKUP(A1026,Tabla_Indices,2,FALSE))</f>
        <v>0</v>
      </c>
      <c r="C1026" s="267"/>
      <c r="D1026" s="262"/>
      <c r="E1026" s="263"/>
      <c r="F1026" s="264"/>
      <c r="G1026" s="182">
        <f>ROUND(E1026*F1026,2)</f>
        <v>0</v>
      </c>
    </row>
    <row r="1027" spans="1:7" ht="20.100000000000001" customHeight="1" x14ac:dyDescent="0.2">
      <c r="A1027" s="260"/>
      <c r="B1027" s="181">
        <f t="shared" si="128"/>
        <v>0</v>
      </c>
      <c r="C1027" s="261"/>
      <c r="D1027" s="262"/>
      <c r="E1027" s="263"/>
      <c r="F1027" s="264"/>
      <c r="G1027" s="182">
        <f>ROUND(E1027*F1027,2)</f>
        <v>0</v>
      </c>
    </row>
    <row r="1028" spans="1:7" ht="20.100000000000001" customHeight="1" x14ac:dyDescent="0.2">
      <c r="A1028" s="260"/>
      <c r="B1028" s="181">
        <f t="shared" si="128"/>
        <v>0</v>
      </c>
      <c r="C1028" s="261"/>
      <c r="D1028" s="262"/>
      <c r="E1028" s="263"/>
      <c r="F1028" s="264"/>
      <c r="G1028" s="182">
        <f t="shared" ref="G1028:G1035" si="129">ROUND(E1028*F1028,2)</f>
        <v>0</v>
      </c>
    </row>
    <row r="1029" spans="1:7" ht="20.100000000000001" customHeight="1" x14ac:dyDescent="0.2">
      <c r="A1029" s="260"/>
      <c r="B1029" s="181">
        <f t="shared" si="128"/>
        <v>0</v>
      </c>
      <c r="C1029" s="261"/>
      <c r="D1029" s="262"/>
      <c r="E1029" s="263"/>
      <c r="F1029" s="264"/>
      <c r="G1029" s="182">
        <f t="shared" si="129"/>
        <v>0</v>
      </c>
    </row>
    <row r="1030" spans="1:7" ht="20.100000000000001" customHeight="1" x14ac:dyDescent="0.2">
      <c r="A1030" s="260"/>
      <c r="B1030" s="181">
        <f t="shared" si="128"/>
        <v>0</v>
      </c>
      <c r="C1030" s="261"/>
      <c r="D1030" s="262"/>
      <c r="E1030" s="263"/>
      <c r="F1030" s="264"/>
      <c r="G1030" s="182">
        <f t="shared" si="129"/>
        <v>0</v>
      </c>
    </row>
    <row r="1031" spans="1:7" ht="20.100000000000001" customHeight="1" x14ac:dyDescent="0.2">
      <c r="A1031" s="260"/>
      <c r="B1031" s="181">
        <f t="shared" si="128"/>
        <v>0</v>
      </c>
      <c r="C1031" s="261"/>
      <c r="D1031" s="262"/>
      <c r="E1031" s="263"/>
      <c r="F1031" s="264"/>
      <c r="G1031" s="182">
        <f t="shared" si="129"/>
        <v>0</v>
      </c>
    </row>
    <row r="1032" spans="1:7" ht="20.100000000000001" customHeight="1" x14ac:dyDescent="0.2">
      <c r="A1032" s="260"/>
      <c r="B1032" s="181">
        <f t="shared" si="128"/>
        <v>0</v>
      </c>
      <c r="C1032" s="261"/>
      <c r="D1032" s="262"/>
      <c r="E1032" s="263"/>
      <c r="F1032" s="264"/>
      <c r="G1032" s="182">
        <f t="shared" si="129"/>
        <v>0</v>
      </c>
    </row>
    <row r="1033" spans="1:7" ht="20.100000000000001" customHeight="1" x14ac:dyDescent="0.2">
      <c r="A1033" s="260"/>
      <c r="B1033" s="181">
        <f t="shared" si="128"/>
        <v>0</v>
      </c>
      <c r="C1033" s="261"/>
      <c r="D1033" s="262"/>
      <c r="E1033" s="263"/>
      <c r="F1033" s="264"/>
      <c r="G1033" s="182">
        <f t="shared" si="129"/>
        <v>0</v>
      </c>
    </row>
    <row r="1034" spans="1:7" ht="20.100000000000001" customHeight="1" x14ac:dyDescent="0.2">
      <c r="A1034" s="260"/>
      <c r="B1034" s="181">
        <f t="shared" si="128"/>
        <v>0</v>
      </c>
      <c r="C1034" s="261"/>
      <c r="D1034" s="262"/>
      <c r="E1034" s="263"/>
      <c r="F1034" s="264"/>
      <c r="G1034" s="182">
        <f t="shared" si="129"/>
        <v>0</v>
      </c>
    </row>
    <row r="1035" spans="1:7" ht="20.100000000000001" customHeight="1" x14ac:dyDescent="0.2">
      <c r="A1035" s="260"/>
      <c r="B1035" s="181">
        <f t="shared" si="128"/>
        <v>0</v>
      </c>
      <c r="C1035" s="261"/>
      <c r="D1035" s="262"/>
      <c r="E1035" s="263"/>
      <c r="F1035" s="264"/>
      <c r="G1035" s="182">
        <f t="shared" si="129"/>
        <v>0</v>
      </c>
    </row>
    <row r="1036" spans="1:7" ht="20.100000000000001" customHeight="1" x14ac:dyDescent="0.2">
      <c r="A1036" s="183"/>
      <c r="B1036" s="169"/>
      <c r="C1036" s="169"/>
      <c r="D1036" s="164"/>
      <c r="E1036" s="165"/>
      <c r="F1036" s="184" t="s">
        <v>39</v>
      </c>
      <c r="G1036" s="185">
        <f>SUBTOTAL(9,G1026:G1035)</f>
        <v>0</v>
      </c>
    </row>
    <row r="1037" spans="1:7" ht="20.100000000000001" customHeight="1" x14ac:dyDescent="0.2">
      <c r="A1037" s="183"/>
      <c r="B1037" s="169"/>
      <c r="C1037" s="186" t="s">
        <v>827</v>
      </c>
      <c r="D1037" s="164"/>
      <c r="E1037" s="165"/>
      <c r="F1037" s="169"/>
      <c r="G1037" s="187"/>
    </row>
    <row r="1038" spans="1:7" ht="20.100000000000001" customHeight="1" x14ac:dyDescent="0.2">
      <c r="A1038" s="260"/>
      <c r="B1038" s="181">
        <f t="shared" ref="B1038:B1046" si="130">IF(A1038=0,0,VLOOKUP(A1038,Tabla_Indices,2,FALSE))</f>
        <v>0</v>
      </c>
      <c r="C1038" s="261"/>
      <c r="D1038" s="262"/>
      <c r="E1038" s="263"/>
      <c r="F1038" s="268"/>
      <c r="G1038" s="188">
        <f>ROUND(E1038*F1038,2)</f>
        <v>0</v>
      </c>
    </row>
    <row r="1039" spans="1:7" ht="20.100000000000001" customHeight="1" x14ac:dyDescent="0.2">
      <c r="A1039" s="260"/>
      <c r="B1039" s="181">
        <f t="shared" si="130"/>
        <v>0</v>
      </c>
      <c r="C1039" s="267"/>
      <c r="D1039" s="262"/>
      <c r="E1039" s="263"/>
      <c r="F1039" s="264"/>
      <c r="G1039" s="188">
        <f>ROUND(E1039*F1039,2)</f>
        <v>0</v>
      </c>
    </row>
    <row r="1040" spans="1:7" ht="20.100000000000001" customHeight="1" x14ac:dyDescent="0.2">
      <c r="A1040" s="260"/>
      <c r="B1040" s="181">
        <f t="shared" si="130"/>
        <v>0</v>
      </c>
      <c r="C1040" s="269"/>
      <c r="D1040" s="262"/>
      <c r="E1040" s="263"/>
      <c r="F1040" s="264"/>
      <c r="G1040" s="188">
        <f>ROUND(E1040*F1040,2)</f>
        <v>0</v>
      </c>
    </row>
    <row r="1041" spans="1:7" ht="20.100000000000001" customHeight="1" x14ac:dyDescent="0.2">
      <c r="A1041" s="260"/>
      <c r="B1041" s="181">
        <f t="shared" si="130"/>
        <v>0</v>
      </c>
      <c r="C1041" s="269"/>
      <c r="D1041" s="262"/>
      <c r="E1041" s="263"/>
      <c r="F1041" s="264"/>
      <c r="G1041" s="188">
        <f>ROUND(E1041*F1041,2)</f>
        <v>0</v>
      </c>
    </row>
    <row r="1042" spans="1:7" ht="20.100000000000001" customHeight="1" x14ac:dyDescent="0.2">
      <c r="A1042" s="260"/>
      <c r="B1042" s="181">
        <f t="shared" si="130"/>
        <v>0</v>
      </c>
      <c r="C1042" s="269"/>
      <c r="D1042" s="262"/>
      <c r="E1042" s="263"/>
      <c r="F1042" s="264"/>
      <c r="G1042" s="188">
        <f t="shared" ref="G1042:G1046" si="131">ROUND(E1042*F1042,2)</f>
        <v>0</v>
      </c>
    </row>
    <row r="1043" spans="1:7" ht="20.100000000000001" customHeight="1" x14ac:dyDescent="0.2">
      <c r="A1043" s="260"/>
      <c r="B1043" s="181">
        <f t="shared" si="130"/>
        <v>0</v>
      </c>
      <c r="C1043" s="269"/>
      <c r="D1043" s="262"/>
      <c r="E1043" s="263"/>
      <c r="F1043" s="264"/>
      <c r="G1043" s="188">
        <f t="shared" si="131"/>
        <v>0</v>
      </c>
    </row>
    <row r="1044" spans="1:7" ht="20.100000000000001" customHeight="1" x14ac:dyDescent="0.2">
      <c r="A1044" s="260"/>
      <c r="B1044" s="181">
        <f t="shared" si="130"/>
        <v>0</v>
      </c>
      <c r="C1044" s="261"/>
      <c r="D1044" s="262"/>
      <c r="E1044" s="263"/>
      <c r="F1044" s="264"/>
      <c r="G1044" s="188">
        <f t="shared" si="131"/>
        <v>0</v>
      </c>
    </row>
    <row r="1045" spans="1:7" ht="20.100000000000001" customHeight="1" x14ac:dyDescent="0.2">
      <c r="A1045" s="260"/>
      <c r="B1045" s="181">
        <f t="shared" si="130"/>
        <v>0</v>
      </c>
      <c r="C1045" s="261"/>
      <c r="D1045" s="262"/>
      <c r="E1045" s="263"/>
      <c r="F1045" s="264"/>
      <c r="G1045" s="188">
        <f t="shared" si="131"/>
        <v>0</v>
      </c>
    </row>
    <row r="1046" spans="1:7" ht="20.100000000000001" customHeight="1" x14ac:dyDescent="0.2">
      <c r="A1046" s="260"/>
      <c r="B1046" s="181">
        <f t="shared" si="130"/>
        <v>0</v>
      </c>
      <c r="C1046" s="261"/>
      <c r="D1046" s="262"/>
      <c r="E1046" s="263"/>
      <c r="F1046" s="264"/>
      <c r="G1046" s="188">
        <f t="shared" si="131"/>
        <v>0</v>
      </c>
    </row>
    <row r="1047" spans="1:7" ht="20.100000000000001" customHeight="1" x14ac:dyDescent="0.2">
      <c r="A1047" s="243"/>
      <c r="B1047" s="164"/>
      <c r="C1047" s="169"/>
      <c r="D1047" s="164"/>
      <c r="E1047" s="165"/>
      <c r="F1047" s="184" t="s">
        <v>40</v>
      </c>
      <c r="G1047" s="185">
        <f>SUBTOTAL(9,G1038:G1046)</f>
        <v>0</v>
      </c>
    </row>
    <row r="1048" spans="1:7" ht="20.100000000000001" customHeight="1" thickBot="1" x14ac:dyDescent="0.25">
      <c r="A1048" s="190"/>
      <c r="B1048" s="191"/>
      <c r="C1048" s="192"/>
      <c r="D1048" s="191"/>
      <c r="E1048" s="193"/>
      <c r="F1048" s="194"/>
      <c r="G1048" s="195"/>
    </row>
    <row r="1049" spans="1:7" ht="20.100000000000001" customHeight="1" thickBot="1" x14ac:dyDescent="0.25">
      <c r="A1049" s="244" t="str">
        <f>B1007</f>
        <v>6-2</v>
      </c>
      <c r="B1049" s="242" t="str">
        <f>C1007</f>
        <v>Contrapiso armado e = 10 cm</v>
      </c>
      <c r="C1049" s="196"/>
      <c r="D1049" s="196" t="s">
        <v>41</v>
      </c>
      <c r="E1049" s="197"/>
      <c r="F1049" s="198" t="s">
        <v>42</v>
      </c>
      <c r="G1049" s="199">
        <f>SUBTOTAL(9,G1012:G1048)</f>
        <v>0</v>
      </c>
    </row>
    <row r="1050" spans="1:7" ht="20.100000000000001" customHeight="1" thickTop="1" thickBot="1" x14ac:dyDescent="0.25"/>
    <row r="1051" spans="1:7" ht="20.100000000000001" customHeight="1" thickTop="1" x14ac:dyDescent="0.2">
      <c r="A1051" s="335" t="s">
        <v>44</v>
      </c>
      <c r="B1051" s="336"/>
      <c r="C1051" s="336"/>
      <c r="D1051" s="336"/>
      <c r="E1051" s="336"/>
      <c r="F1051" s="336"/>
      <c r="G1051" s="337"/>
    </row>
    <row r="1052" spans="1:7" ht="20.100000000000001" customHeight="1" x14ac:dyDescent="0.2">
      <c r="A1052" s="154" t="s">
        <v>823</v>
      </c>
      <c r="B1052" s="155" t="str">
        <f>Comitente</f>
        <v>DIRECCIÓN ARQUITECTURA</v>
      </c>
      <c r="C1052" s="156"/>
      <c r="D1052" s="157"/>
      <c r="E1052" s="157"/>
      <c r="F1052" s="158"/>
      <c r="G1052" s="159"/>
    </row>
    <row r="1053" spans="1:7" ht="20.100000000000001" customHeight="1" x14ac:dyDescent="0.2">
      <c r="A1053" s="154" t="s">
        <v>824</v>
      </c>
      <c r="B1053" s="155">
        <f>Contratista</f>
        <v>0</v>
      </c>
      <c r="C1053" s="160"/>
      <c r="D1053" s="160"/>
      <c r="E1053" s="160"/>
      <c r="F1053" s="155"/>
      <c r="G1053" s="161"/>
    </row>
    <row r="1054" spans="1:7" ht="20.100000000000001" customHeight="1" x14ac:dyDescent="0.2">
      <c r="A1054" s="154" t="s">
        <v>31</v>
      </c>
      <c r="B1054" s="155" t="str">
        <f>Obra</f>
        <v>ESTADIO DEPORTIVO U.P.C.N.</v>
      </c>
      <c r="C1054" s="160"/>
      <c r="D1054" s="160"/>
      <c r="E1054" s="160"/>
      <c r="F1054" s="155" t="s">
        <v>45</v>
      </c>
      <c r="G1054" s="161" t="str">
        <f>Fecha_Base</f>
        <v>02/11/2017</v>
      </c>
    </row>
    <row r="1055" spans="1:7" ht="20.100000000000001" customHeight="1" x14ac:dyDescent="0.2">
      <c r="A1055" s="162" t="s">
        <v>822</v>
      </c>
      <c r="B1055" s="163" t="str">
        <f>Ubicación</f>
        <v>DEPARTAMENTO RAWSON</v>
      </c>
      <c r="C1055" s="163"/>
      <c r="D1055" s="164"/>
      <c r="E1055" s="165"/>
      <c r="F1055" s="166"/>
      <c r="G1055" s="167"/>
    </row>
    <row r="1056" spans="1:7" ht="20.100000000000001" customHeight="1" x14ac:dyDescent="0.2">
      <c r="A1056" s="162" t="s">
        <v>46</v>
      </c>
      <c r="B1056" s="270">
        <v>6</v>
      </c>
      <c r="C1056" s="169" t="str">
        <f>IF(B1056="","",VLOOKUP(B1056,Computo_Presupuesto,2,FALSE))</f>
        <v>CONTRAPISOS Y CARPETAS</v>
      </c>
      <c r="D1056" s="170"/>
      <c r="E1056" s="165"/>
      <c r="F1056" s="166"/>
      <c r="G1056" s="167"/>
    </row>
    <row r="1057" spans="1:7" ht="20.100000000000001" customHeight="1" x14ac:dyDescent="0.2">
      <c r="A1057" s="162" t="s">
        <v>32</v>
      </c>
      <c r="B1057" s="248" t="s">
        <v>1784</v>
      </c>
      <c r="C1057" s="169" t="str">
        <f>IF(B1057=0,"",VLOOKUP(B1057,Computo_Presupuesto,2,FALSE))</f>
        <v>Contrapiso s/losas</v>
      </c>
      <c r="D1057" s="164"/>
      <c r="E1057" s="165"/>
      <c r="F1057" s="163" t="s">
        <v>33</v>
      </c>
      <c r="G1057" s="171" t="str">
        <f>IF(B1057=0,"",VLOOKUP(B1057,Computo_Presupuesto,4,FALSE))</f>
        <v>m2</v>
      </c>
    </row>
    <row r="1058" spans="1:7" ht="20.100000000000001" customHeight="1" x14ac:dyDescent="0.2">
      <c r="A1058" s="162"/>
      <c r="B1058" s="163"/>
      <c r="C1058" s="169"/>
      <c r="D1058" s="164"/>
      <c r="E1058" s="165"/>
      <c r="F1058" s="169"/>
      <c r="G1058" s="172"/>
    </row>
    <row r="1059" spans="1:7" ht="20.100000000000001" customHeight="1" x14ac:dyDescent="0.2">
      <c r="A1059" s="338" t="s">
        <v>685</v>
      </c>
      <c r="B1059" s="339"/>
      <c r="C1059" s="340" t="s">
        <v>0</v>
      </c>
      <c r="D1059" s="340" t="s">
        <v>34</v>
      </c>
      <c r="E1059" s="341" t="s">
        <v>35</v>
      </c>
      <c r="F1059" s="342" t="s">
        <v>36</v>
      </c>
      <c r="G1059" s="343" t="s">
        <v>37</v>
      </c>
    </row>
    <row r="1060" spans="1:7" ht="20.100000000000001" customHeight="1" x14ac:dyDescent="0.2">
      <c r="A1060" s="173" t="s">
        <v>686</v>
      </c>
      <c r="B1060" s="174" t="s">
        <v>687</v>
      </c>
      <c r="C1060" s="340"/>
      <c r="D1060" s="340"/>
      <c r="E1060" s="341"/>
      <c r="F1060" s="342"/>
      <c r="G1060" s="343"/>
    </row>
    <row r="1061" spans="1:7" ht="20.100000000000001" customHeight="1" x14ac:dyDescent="0.2">
      <c r="A1061" s="259"/>
      <c r="B1061" s="175"/>
      <c r="C1061" s="176" t="s">
        <v>825</v>
      </c>
      <c r="D1061" s="177"/>
      <c r="E1061" s="178"/>
      <c r="F1061" s="179"/>
      <c r="G1061" s="180"/>
    </row>
    <row r="1062" spans="1:7" ht="20.100000000000001" customHeight="1" x14ac:dyDescent="0.2">
      <c r="A1062" s="260"/>
      <c r="B1062" s="181">
        <f t="shared" ref="B1062:B1073" si="132">IF(A1062=0,0,VLOOKUP(A1062,Tabla_Indices,2,FALSE))</f>
        <v>0</v>
      </c>
      <c r="C1062" s="261"/>
      <c r="D1062" s="262"/>
      <c r="E1062" s="263"/>
      <c r="F1062" s="264"/>
      <c r="G1062" s="182">
        <f>ROUND(E1062*F1062,2)</f>
        <v>0</v>
      </c>
    </row>
    <row r="1063" spans="1:7" ht="20.100000000000001" customHeight="1" x14ac:dyDescent="0.2">
      <c r="A1063" s="265"/>
      <c r="B1063" s="181">
        <f t="shared" si="132"/>
        <v>0</v>
      </c>
      <c r="C1063" s="261"/>
      <c r="D1063" s="262"/>
      <c r="E1063" s="263"/>
      <c r="F1063" s="264"/>
      <c r="G1063" s="182">
        <f t="shared" ref="G1063:G1073" si="133">ROUND(E1063*F1063,2)</f>
        <v>0</v>
      </c>
    </row>
    <row r="1064" spans="1:7" ht="20.100000000000001" customHeight="1" x14ac:dyDescent="0.2">
      <c r="A1064" s="260"/>
      <c r="B1064" s="181">
        <f t="shared" si="132"/>
        <v>0</v>
      </c>
      <c r="C1064" s="261"/>
      <c r="D1064" s="262"/>
      <c r="E1064" s="263"/>
      <c r="F1064" s="264"/>
      <c r="G1064" s="182">
        <f t="shared" si="133"/>
        <v>0</v>
      </c>
    </row>
    <row r="1065" spans="1:7" ht="20.100000000000001" customHeight="1" x14ac:dyDescent="0.2">
      <c r="A1065" s="260"/>
      <c r="B1065" s="181">
        <f t="shared" si="132"/>
        <v>0</v>
      </c>
      <c r="C1065" s="261"/>
      <c r="D1065" s="262"/>
      <c r="E1065" s="263"/>
      <c r="F1065" s="264"/>
      <c r="G1065" s="182">
        <f t="shared" si="133"/>
        <v>0</v>
      </c>
    </row>
    <row r="1066" spans="1:7" ht="20.100000000000001" customHeight="1" x14ac:dyDescent="0.2">
      <c r="A1066" s="260"/>
      <c r="B1066" s="181">
        <f t="shared" si="132"/>
        <v>0</v>
      </c>
      <c r="C1066" s="261"/>
      <c r="D1066" s="262"/>
      <c r="E1066" s="266"/>
      <c r="F1066" s="264"/>
      <c r="G1066" s="182">
        <f t="shared" si="133"/>
        <v>0</v>
      </c>
    </row>
    <row r="1067" spans="1:7" ht="20.100000000000001" customHeight="1" x14ac:dyDescent="0.2">
      <c r="A1067" s="260"/>
      <c r="B1067" s="181">
        <f t="shared" si="132"/>
        <v>0</v>
      </c>
      <c r="C1067" s="261"/>
      <c r="D1067" s="262"/>
      <c r="E1067" s="266"/>
      <c r="F1067" s="264"/>
      <c r="G1067" s="182">
        <f t="shared" si="133"/>
        <v>0</v>
      </c>
    </row>
    <row r="1068" spans="1:7" ht="20.100000000000001" customHeight="1" x14ac:dyDescent="0.2">
      <c r="A1068" s="260"/>
      <c r="B1068" s="181">
        <f t="shared" si="132"/>
        <v>0</v>
      </c>
      <c r="C1068" s="261"/>
      <c r="D1068" s="262"/>
      <c r="E1068" s="263"/>
      <c r="F1068" s="264"/>
      <c r="G1068" s="182">
        <f t="shared" si="133"/>
        <v>0</v>
      </c>
    </row>
    <row r="1069" spans="1:7" ht="20.100000000000001" customHeight="1" x14ac:dyDescent="0.2">
      <c r="A1069" s="260"/>
      <c r="B1069" s="181">
        <f t="shared" si="132"/>
        <v>0</v>
      </c>
      <c r="C1069" s="261"/>
      <c r="D1069" s="262"/>
      <c r="E1069" s="263"/>
      <c r="F1069" s="264"/>
      <c r="G1069" s="182">
        <f t="shared" si="133"/>
        <v>0</v>
      </c>
    </row>
    <row r="1070" spans="1:7" ht="20.100000000000001" customHeight="1" x14ac:dyDescent="0.2">
      <c r="A1070" s="260"/>
      <c r="B1070" s="181">
        <f t="shared" si="132"/>
        <v>0</v>
      </c>
      <c r="C1070" s="261"/>
      <c r="D1070" s="262"/>
      <c r="E1070" s="263"/>
      <c r="F1070" s="264"/>
      <c r="G1070" s="182">
        <f t="shared" si="133"/>
        <v>0</v>
      </c>
    </row>
    <row r="1071" spans="1:7" ht="20.100000000000001" customHeight="1" x14ac:dyDescent="0.2">
      <c r="A1071" s="260"/>
      <c r="B1071" s="181">
        <f t="shared" si="132"/>
        <v>0</v>
      </c>
      <c r="C1071" s="261"/>
      <c r="D1071" s="262"/>
      <c r="E1071" s="263"/>
      <c r="F1071" s="264"/>
      <c r="G1071" s="182">
        <f t="shared" si="133"/>
        <v>0</v>
      </c>
    </row>
    <row r="1072" spans="1:7" ht="20.100000000000001" customHeight="1" x14ac:dyDescent="0.2">
      <c r="A1072" s="260"/>
      <c r="B1072" s="181">
        <f t="shared" si="132"/>
        <v>0</v>
      </c>
      <c r="C1072" s="261"/>
      <c r="D1072" s="262"/>
      <c r="E1072" s="263"/>
      <c r="F1072" s="264"/>
      <c r="G1072" s="182">
        <f t="shared" si="133"/>
        <v>0</v>
      </c>
    </row>
    <row r="1073" spans="1:7" ht="20.100000000000001" customHeight="1" x14ac:dyDescent="0.2">
      <c r="A1073" s="260"/>
      <c r="B1073" s="181">
        <f t="shared" si="132"/>
        <v>0</v>
      </c>
      <c r="C1073" s="261"/>
      <c r="D1073" s="262"/>
      <c r="E1073" s="263"/>
      <c r="F1073" s="264"/>
      <c r="G1073" s="182">
        <f t="shared" si="133"/>
        <v>0</v>
      </c>
    </row>
    <row r="1074" spans="1:7" ht="20.100000000000001" customHeight="1" x14ac:dyDescent="0.2">
      <c r="A1074" s="183"/>
      <c r="B1074" s="169"/>
      <c r="C1074" s="169"/>
      <c r="D1074" s="164"/>
      <c r="E1074" s="165"/>
      <c r="F1074" s="184" t="s">
        <v>38</v>
      </c>
      <c r="G1074" s="185">
        <f>SUBTOTAL(9,G1062:G1073)</f>
        <v>0</v>
      </c>
    </row>
    <row r="1075" spans="1:7" ht="20.100000000000001" customHeight="1" x14ac:dyDescent="0.2">
      <c r="A1075" s="183"/>
      <c r="B1075" s="169"/>
      <c r="C1075" s="186" t="s">
        <v>826</v>
      </c>
      <c r="D1075" s="164"/>
      <c r="E1075" s="165"/>
      <c r="F1075" s="166"/>
      <c r="G1075" s="187"/>
    </row>
    <row r="1076" spans="1:7" ht="20.100000000000001" customHeight="1" x14ac:dyDescent="0.2">
      <c r="A1076" s="260"/>
      <c r="B1076" s="181">
        <f t="shared" ref="B1076:B1085" si="134">IF(A1076=0,0,VLOOKUP(A1076,Tabla_Indices,2,FALSE))</f>
        <v>0</v>
      </c>
      <c r="C1076" s="267"/>
      <c r="D1076" s="262"/>
      <c r="E1076" s="263"/>
      <c r="F1076" s="264"/>
      <c r="G1076" s="182">
        <f>ROUND(E1076*F1076,2)</f>
        <v>0</v>
      </c>
    </row>
    <row r="1077" spans="1:7" ht="20.100000000000001" customHeight="1" x14ac:dyDescent="0.2">
      <c r="A1077" s="260"/>
      <c r="B1077" s="181">
        <f t="shared" si="134"/>
        <v>0</v>
      </c>
      <c r="C1077" s="261"/>
      <c r="D1077" s="262"/>
      <c r="E1077" s="263"/>
      <c r="F1077" s="264"/>
      <c r="G1077" s="182">
        <f>ROUND(E1077*F1077,2)</f>
        <v>0</v>
      </c>
    </row>
    <row r="1078" spans="1:7" ht="20.100000000000001" customHeight="1" x14ac:dyDescent="0.2">
      <c r="A1078" s="260"/>
      <c r="B1078" s="181">
        <f t="shared" si="134"/>
        <v>0</v>
      </c>
      <c r="C1078" s="261"/>
      <c r="D1078" s="262"/>
      <c r="E1078" s="263"/>
      <c r="F1078" s="264"/>
      <c r="G1078" s="182">
        <f t="shared" ref="G1078:G1085" si="135">ROUND(E1078*F1078,2)</f>
        <v>0</v>
      </c>
    </row>
    <row r="1079" spans="1:7" ht="20.100000000000001" customHeight="1" x14ac:dyDescent="0.2">
      <c r="A1079" s="260"/>
      <c r="B1079" s="181">
        <f t="shared" si="134"/>
        <v>0</v>
      </c>
      <c r="C1079" s="261"/>
      <c r="D1079" s="262"/>
      <c r="E1079" s="263"/>
      <c r="F1079" s="264"/>
      <c r="G1079" s="182">
        <f t="shared" si="135"/>
        <v>0</v>
      </c>
    </row>
    <row r="1080" spans="1:7" ht="20.100000000000001" customHeight="1" x14ac:dyDescent="0.2">
      <c r="A1080" s="260"/>
      <c r="B1080" s="181">
        <f t="shared" si="134"/>
        <v>0</v>
      </c>
      <c r="C1080" s="261"/>
      <c r="D1080" s="262"/>
      <c r="E1080" s="263"/>
      <c r="F1080" s="264"/>
      <c r="G1080" s="182">
        <f t="shared" si="135"/>
        <v>0</v>
      </c>
    </row>
    <row r="1081" spans="1:7" ht="20.100000000000001" customHeight="1" x14ac:dyDescent="0.2">
      <c r="A1081" s="260"/>
      <c r="B1081" s="181">
        <f t="shared" si="134"/>
        <v>0</v>
      </c>
      <c r="C1081" s="261"/>
      <c r="D1081" s="262"/>
      <c r="E1081" s="263"/>
      <c r="F1081" s="264"/>
      <c r="G1081" s="182">
        <f t="shared" si="135"/>
        <v>0</v>
      </c>
    </row>
    <row r="1082" spans="1:7" ht="20.100000000000001" customHeight="1" x14ac:dyDescent="0.2">
      <c r="A1082" s="260"/>
      <c r="B1082" s="181">
        <f t="shared" si="134"/>
        <v>0</v>
      </c>
      <c r="C1082" s="261"/>
      <c r="D1082" s="262"/>
      <c r="E1082" s="263"/>
      <c r="F1082" s="264"/>
      <c r="G1082" s="182">
        <f t="shared" si="135"/>
        <v>0</v>
      </c>
    </row>
    <row r="1083" spans="1:7" ht="20.100000000000001" customHeight="1" x14ac:dyDescent="0.2">
      <c r="A1083" s="260"/>
      <c r="B1083" s="181">
        <f t="shared" si="134"/>
        <v>0</v>
      </c>
      <c r="C1083" s="261"/>
      <c r="D1083" s="262"/>
      <c r="E1083" s="263"/>
      <c r="F1083" s="264"/>
      <c r="G1083" s="182">
        <f t="shared" si="135"/>
        <v>0</v>
      </c>
    </row>
    <row r="1084" spans="1:7" ht="20.100000000000001" customHeight="1" x14ac:dyDescent="0.2">
      <c r="A1084" s="260"/>
      <c r="B1084" s="181">
        <f t="shared" si="134"/>
        <v>0</v>
      </c>
      <c r="C1084" s="261"/>
      <c r="D1084" s="262"/>
      <c r="E1084" s="263"/>
      <c r="F1084" s="264"/>
      <c r="G1084" s="182">
        <f t="shared" si="135"/>
        <v>0</v>
      </c>
    </row>
    <row r="1085" spans="1:7" ht="20.100000000000001" customHeight="1" x14ac:dyDescent="0.2">
      <c r="A1085" s="260"/>
      <c r="B1085" s="181">
        <f t="shared" si="134"/>
        <v>0</v>
      </c>
      <c r="C1085" s="261"/>
      <c r="D1085" s="262"/>
      <c r="E1085" s="263"/>
      <c r="F1085" s="264"/>
      <c r="G1085" s="182">
        <f t="shared" si="135"/>
        <v>0</v>
      </c>
    </row>
    <row r="1086" spans="1:7" ht="20.100000000000001" customHeight="1" x14ac:dyDescent="0.2">
      <c r="A1086" s="183"/>
      <c r="B1086" s="169"/>
      <c r="C1086" s="169"/>
      <c r="D1086" s="164"/>
      <c r="E1086" s="165"/>
      <c r="F1086" s="184" t="s">
        <v>39</v>
      </c>
      <c r="G1086" s="185">
        <f>SUBTOTAL(9,G1076:G1085)</f>
        <v>0</v>
      </c>
    </row>
    <row r="1087" spans="1:7" ht="20.100000000000001" customHeight="1" x14ac:dyDescent="0.2">
      <c r="A1087" s="183"/>
      <c r="B1087" s="169"/>
      <c r="C1087" s="186" t="s">
        <v>827</v>
      </c>
      <c r="D1087" s="164"/>
      <c r="E1087" s="165"/>
      <c r="F1087" s="169"/>
      <c r="G1087" s="187"/>
    </row>
    <row r="1088" spans="1:7" ht="20.100000000000001" customHeight="1" x14ac:dyDescent="0.2">
      <c r="A1088" s="260"/>
      <c r="B1088" s="181">
        <f t="shared" ref="B1088:B1096" si="136">IF(A1088=0,0,VLOOKUP(A1088,Tabla_Indices,2,FALSE))</f>
        <v>0</v>
      </c>
      <c r="C1088" s="261"/>
      <c r="D1088" s="262"/>
      <c r="E1088" s="263"/>
      <c r="F1088" s="268"/>
      <c r="G1088" s="188">
        <f>ROUND(E1088*F1088,2)</f>
        <v>0</v>
      </c>
    </row>
    <row r="1089" spans="1:7" ht="20.100000000000001" customHeight="1" x14ac:dyDescent="0.2">
      <c r="A1089" s="260"/>
      <c r="B1089" s="181">
        <f t="shared" si="136"/>
        <v>0</v>
      </c>
      <c r="C1089" s="267"/>
      <c r="D1089" s="262"/>
      <c r="E1089" s="263"/>
      <c r="F1089" s="264"/>
      <c r="G1089" s="188">
        <f>ROUND(E1089*F1089,2)</f>
        <v>0</v>
      </c>
    </row>
    <row r="1090" spans="1:7" ht="20.100000000000001" customHeight="1" x14ac:dyDescent="0.2">
      <c r="A1090" s="260"/>
      <c r="B1090" s="181">
        <f t="shared" si="136"/>
        <v>0</v>
      </c>
      <c r="C1090" s="269"/>
      <c r="D1090" s="262"/>
      <c r="E1090" s="263"/>
      <c r="F1090" s="264"/>
      <c r="G1090" s="188">
        <f>ROUND(E1090*F1090,2)</f>
        <v>0</v>
      </c>
    </row>
    <row r="1091" spans="1:7" ht="20.100000000000001" customHeight="1" x14ac:dyDescent="0.2">
      <c r="A1091" s="260"/>
      <c r="B1091" s="181">
        <f t="shared" si="136"/>
        <v>0</v>
      </c>
      <c r="C1091" s="269"/>
      <c r="D1091" s="262"/>
      <c r="E1091" s="263"/>
      <c r="F1091" s="264"/>
      <c r="G1091" s="188">
        <f>ROUND(E1091*F1091,2)</f>
        <v>0</v>
      </c>
    </row>
    <row r="1092" spans="1:7" ht="20.100000000000001" customHeight="1" x14ac:dyDescent="0.2">
      <c r="A1092" s="260"/>
      <c r="B1092" s="181">
        <f t="shared" si="136"/>
        <v>0</v>
      </c>
      <c r="C1092" s="269"/>
      <c r="D1092" s="262"/>
      <c r="E1092" s="263"/>
      <c r="F1092" s="264"/>
      <c r="G1092" s="188">
        <f t="shared" ref="G1092:G1096" si="137">ROUND(E1092*F1092,2)</f>
        <v>0</v>
      </c>
    </row>
    <row r="1093" spans="1:7" ht="20.100000000000001" customHeight="1" x14ac:dyDescent="0.2">
      <c r="A1093" s="260"/>
      <c r="B1093" s="181">
        <f t="shared" si="136"/>
        <v>0</v>
      </c>
      <c r="C1093" s="269"/>
      <c r="D1093" s="262"/>
      <c r="E1093" s="263"/>
      <c r="F1093" s="264"/>
      <c r="G1093" s="188">
        <f t="shared" si="137"/>
        <v>0</v>
      </c>
    </row>
    <row r="1094" spans="1:7" ht="20.100000000000001" customHeight="1" x14ac:dyDescent="0.2">
      <c r="A1094" s="260"/>
      <c r="B1094" s="181">
        <f t="shared" si="136"/>
        <v>0</v>
      </c>
      <c r="C1094" s="261"/>
      <c r="D1094" s="262"/>
      <c r="E1094" s="263"/>
      <c r="F1094" s="264"/>
      <c r="G1094" s="188">
        <f t="shared" si="137"/>
        <v>0</v>
      </c>
    </row>
    <row r="1095" spans="1:7" ht="20.100000000000001" customHeight="1" x14ac:dyDescent="0.2">
      <c r="A1095" s="260"/>
      <c r="B1095" s="181">
        <f t="shared" si="136"/>
        <v>0</v>
      </c>
      <c r="C1095" s="261"/>
      <c r="D1095" s="262"/>
      <c r="E1095" s="263"/>
      <c r="F1095" s="264"/>
      <c r="G1095" s="188">
        <f t="shared" si="137"/>
        <v>0</v>
      </c>
    </row>
    <row r="1096" spans="1:7" ht="20.100000000000001" customHeight="1" x14ac:dyDescent="0.2">
      <c r="A1096" s="260"/>
      <c r="B1096" s="181">
        <f t="shared" si="136"/>
        <v>0</v>
      </c>
      <c r="C1096" s="261"/>
      <c r="D1096" s="262"/>
      <c r="E1096" s="263"/>
      <c r="F1096" s="264"/>
      <c r="G1096" s="188">
        <f t="shared" si="137"/>
        <v>0</v>
      </c>
    </row>
    <row r="1097" spans="1:7" ht="20.100000000000001" customHeight="1" x14ac:dyDescent="0.2">
      <c r="A1097" s="189"/>
      <c r="B1097" s="164"/>
      <c r="C1097" s="169"/>
      <c r="D1097" s="164"/>
      <c r="E1097" s="165"/>
      <c r="F1097" s="184" t="s">
        <v>40</v>
      </c>
      <c r="G1097" s="185">
        <f>SUBTOTAL(9,G1088:G1096)</f>
        <v>0</v>
      </c>
    </row>
    <row r="1098" spans="1:7" ht="20.100000000000001" customHeight="1" thickBot="1" x14ac:dyDescent="0.25">
      <c r="A1098" s="190"/>
      <c r="B1098" s="191"/>
      <c r="C1098" s="192"/>
      <c r="D1098" s="191"/>
      <c r="E1098" s="193"/>
      <c r="F1098" s="194"/>
      <c r="G1098" s="195"/>
    </row>
    <row r="1099" spans="1:7" ht="20.100000000000001" customHeight="1" thickBot="1" x14ac:dyDescent="0.25">
      <c r="A1099" s="244" t="str">
        <f>B1057</f>
        <v>6-3</v>
      </c>
      <c r="B1099" s="242" t="str">
        <f>C1057</f>
        <v>Contrapiso s/losas</v>
      </c>
      <c r="C1099" s="196"/>
      <c r="D1099" s="196" t="s">
        <v>41</v>
      </c>
      <c r="E1099" s="197"/>
      <c r="F1099" s="198" t="s">
        <v>42</v>
      </c>
      <c r="G1099" s="199">
        <f>SUBTOTAL(9,G1062:G1098)</f>
        <v>0</v>
      </c>
    </row>
    <row r="1100" spans="1:7" ht="20.100000000000001" customHeight="1" thickTop="1" thickBot="1" x14ac:dyDescent="0.25"/>
    <row r="1101" spans="1:7" ht="20.100000000000001" customHeight="1" thickTop="1" x14ac:dyDescent="0.2">
      <c r="A1101" s="335" t="s">
        <v>44</v>
      </c>
      <c r="B1101" s="336"/>
      <c r="C1101" s="336"/>
      <c r="D1101" s="336"/>
      <c r="E1101" s="336"/>
      <c r="F1101" s="336"/>
      <c r="G1101" s="337"/>
    </row>
    <row r="1102" spans="1:7" ht="20.100000000000001" customHeight="1" x14ac:dyDescent="0.2">
      <c r="A1102" s="154" t="s">
        <v>823</v>
      </c>
      <c r="B1102" s="155" t="str">
        <f>Comitente</f>
        <v>DIRECCIÓN ARQUITECTURA</v>
      </c>
      <c r="C1102" s="156"/>
      <c r="D1102" s="157"/>
      <c r="E1102" s="157"/>
      <c r="F1102" s="158"/>
      <c r="G1102" s="159"/>
    </row>
    <row r="1103" spans="1:7" ht="20.100000000000001" customHeight="1" x14ac:dyDescent="0.2">
      <c r="A1103" s="154" t="s">
        <v>824</v>
      </c>
      <c r="B1103" s="155">
        <f>Contratista</f>
        <v>0</v>
      </c>
      <c r="C1103" s="160"/>
      <c r="D1103" s="160"/>
      <c r="E1103" s="160"/>
      <c r="F1103" s="155"/>
      <c r="G1103" s="161"/>
    </row>
    <row r="1104" spans="1:7" ht="20.100000000000001" customHeight="1" x14ac:dyDescent="0.2">
      <c r="A1104" s="154" t="s">
        <v>31</v>
      </c>
      <c r="B1104" s="155" t="str">
        <f>Obra</f>
        <v>ESTADIO DEPORTIVO U.P.C.N.</v>
      </c>
      <c r="C1104" s="160"/>
      <c r="D1104" s="160"/>
      <c r="E1104" s="160"/>
      <c r="F1104" s="155" t="s">
        <v>45</v>
      </c>
      <c r="G1104" s="161" t="str">
        <f>Fecha_Base</f>
        <v>02/11/2017</v>
      </c>
    </row>
    <row r="1105" spans="1:7" ht="20.100000000000001" customHeight="1" x14ac:dyDescent="0.2">
      <c r="A1105" s="162" t="s">
        <v>822</v>
      </c>
      <c r="B1105" s="163" t="str">
        <f>Ubicación</f>
        <v>DEPARTAMENTO RAWSON</v>
      </c>
      <c r="C1105" s="163"/>
      <c r="D1105" s="164"/>
      <c r="E1105" s="165"/>
      <c r="F1105" s="166"/>
      <c r="G1105" s="167"/>
    </row>
    <row r="1106" spans="1:7" ht="20.100000000000001" customHeight="1" x14ac:dyDescent="0.2">
      <c r="A1106" s="162" t="s">
        <v>46</v>
      </c>
      <c r="B1106" s="270">
        <v>6</v>
      </c>
      <c r="C1106" s="169" t="str">
        <f>IF(B1106="","",VLOOKUP(B1106,Computo_Presupuesto,2,FALSE))</f>
        <v>CONTRAPISOS Y CARPETAS</v>
      </c>
      <c r="D1106" s="170"/>
      <c r="E1106" s="165"/>
      <c r="F1106" s="166"/>
      <c r="G1106" s="167"/>
    </row>
    <row r="1107" spans="1:7" ht="20.100000000000001" customHeight="1" x14ac:dyDescent="0.2">
      <c r="A1107" s="162" t="s">
        <v>32</v>
      </c>
      <c r="B1107" s="248" t="s">
        <v>1785</v>
      </c>
      <c r="C1107" s="169" t="str">
        <f>IF(B1107=0,"",VLOOKUP(B1107,Computo_Presupuesto,2,FALSE))</f>
        <v>Carpeta sobre contrapiso</v>
      </c>
      <c r="D1107" s="164"/>
      <c r="E1107" s="165"/>
      <c r="F1107" s="163" t="s">
        <v>33</v>
      </c>
      <c r="G1107" s="171" t="str">
        <f>IF(B1107=0,"",VLOOKUP(B1107,Computo_Presupuesto,4,FALSE))</f>
        <v>m2</v>
      </c>
    </row>
    <row r="1108" spans="1:7" ht="20.100000000000001" customHeight="1" x14ac:dyDescent="0.2">
      <c r="A1108" s="162"/>
      <c r="B1108" s="163"/>
      <c r="C1108" s="169"/>
      <c r="D1108" s="164"/>
      <c r="E1108" s="165"/>
      <c r="F1108" s="169"/>
      <c r="G1108" s="172"/>
    </row>
    <row r="1109" spans="1:7" ht="20.100000000000001" customHeight="1" x14ac:dyDescent="0.2">
      <c r="A1109" s="338" t="s">
        <v>685</v>
      </c>
      <c r="B1109" s="339"/>
      <c r="C1109" s="340" t="s">
        <v>0</v>
      </c>
      <c r="D1109" s="340" t="s">
        <v>34</v>
      </c>
      <c r="E1109" s="341" t="s">
        <v>35</v>
      </c>
      <c r="F1109" s="342" t="s">
        <v>36</v>
      </c>
      <c r="G1109" s="343" t="s">
        <v>37</v>
      </c>
    </row>
    <row r="1110" spans="1:7" ht="20.100000000000001" customHeight="1" x14ac:dyDescent="0.2">
      <c r="A1110" s="173" t="s">
        <v>686</v>
      </c>
      <c r="B1110" s="174" t="s">
        <v>687</v>
      </c>
      <c r="C1110" s="340"/>
      <c r="D1110" s="340"/>
      <c r="E1110" s="341"/>
      <c r="F1110" s="342"/>
      <c r="G1110" s="343"/>
    </row>
    <row r="1111" spans="1:7" ht="20.100000000000001" customHeight="1" x14ac:dyDescent="0.2">
      <c r="A1111" s="259"/>
      <c r="B1111" s="175"/>
      <c r="C1111" s="176" t="s">
        <v>825</v>
      </c>
      <c r="D1111" s="177"/>
      <c r="E1111" s="178"/>
      <c r="F1111" s="179"/>
      <c r="G1111" s="180"/>
    </row>
    <row r="1112" spans="1:7" ht="20.100000000000001" customHeight="1" x14ac:dyDescent="0.2">
      <c r="A1112" s="260"/>
      <c r="B1112" s="181">
        <f t="shared" ref="B1112:B1123" si="138">IF(A1112=0,0,VLOOKUP(A1112,Tabla_Indices,2,FALSE))</f>
        <v>0</v>
      </c>
      <c r="C1112" s="261"/>
      <c r="D1112" s="262"/>
      <c r="E1112" s="263"/>
      <c r="F1112" s="264"/>
      <c r="G1112" s="182">
        <f>ROUND(E1112*F1112,2)</f>
        <v>0</v>
      </c>
    </row>
    <row r="1113" spans="1:7" ht="20.100000000000001" customHeight="1" x14ac:dyDescent="0.2">
      <c r="A1113" s="265"/>
      <c r="B1113" s="181">
        <f t="shared" si="138"/>
        <v>0</v>
      </c>
      <c r="C1113" s="261"/>
      <c r="D1113" s="262"/>
      <c r="E1113" s="263"/>
      <c r="F1113" s="264"/>
      <c r="G1113" s="182">
        <f t="shared" ref="G1113:G1123" si="139">ROUND(E1113*F1113,2)</f>
        <v>0</v>
      </c>
    </row>
    <row r="1114" spans="1:7" ht="20.100000000000001" customHeight="1" x14ac:dyDescent="0.2">
      <c r="A1114" s="260"/>
      <c r="B1114" s="181">
        <f t="shared" si="138"/>
        <v>0</v>
      </c>
      <c r="C1114" s="261"/>
      <c r="D1114" s="262"/>
      <c r="E1114" s="263"/>
      <c r="F1114" s="264"/>
      <c r="G1114" s="182">
        <f t="shared" si="139"/>
        <v>0</v>
      </c>
    </row>
    <row r="1115" spans="1:7" ht="20.100000000000001" customHeight="1" x14ac:dyDescent="0.2">
      <c r="A1115" s="260"/>
      <c r="B1115" s="181">
        <f t="shared" si="138"/>
        <v>0</v>
      </c>
      <c r="C1115" s="261"/>
      <c r="D1115" s="262"/>
      <c r="E1115" s="263"/>
      <c r="F1115" s="264"/>
      <c r="G1115" s="182">
        <f t="shared" si="139"/>
        <v>0</v>
      </c>
    </row>
    <row r="1116" spans="1:7" ht="20.100000000000001" customHeight="1" x14ac:dyDescent="0.2">
      <c r="A1116" s="260"/>
      <c r="B1116" s="181">
        <f t="shared" si="138"/>
        <v>0</v>
      </c>
      <c r="C1116" s="261"/>
      <c r="D1116" s="262"/>
      <c r="E1116" s="266"/>
      <c r="F1116" s="264"/>
      <c r="G1116" s="182">
        <f t="shared" si="139"/>
        <v>0</v>
      </c>
    </row>
    <row r="1117" spans="1:7" ht="20.100000000000001" customHeight="1" x14ac:dyDescent="0.2">
      <c r="A1117" s="260"/>
      <c r="B1117" s="181">
        <f t="shared" si="138"/>
        <v>0</v>
      </c>
      <c r="C1117" s="261"/>
      <c r="D1117" s="262"/>
      <c r="E1117" s="266"/>
      <c r="F1117" s="264"/>
      <c r="G1117" s="182">
        <f t="shared" si="139"/>
        <v>0</v>
      </c>
    </row>
    <row r="1118" spans="1:7" ht="20.100000000000001" customHeight="1" x14ac:dyDescent="0.2">
      <c r="A1118" s="260"/>
      <c r="B1118" s="181">
        <f t="shared" si="138"/>
        <v>0</v>
      </c>
      <c r="C1118" s="261"/>
      <c r="D1118" s="262"/>
      <c r="E1118" s="263"/>
      <c r="F1118" s="264"/>
      <c r="G1118" s="182">
        <f t="shared" si="139"/>
        <v>0</v>
      </c>
    </row>
    <row r="1119" spans="1:7" ht="20.100000000000001" customHeight="1" x14ac:dyDescent="0.2">
      <c r="A1119" s="260"/>
      <c r="B1119" s="181">
        <f t="shared" si="138"/>
        <v>0</v>
      </c>
      <c r="C1119" s="261"/>
      <c r="D1119" s="262"/>
      <c r="E1119" s="263"/>
      <c r="F1119" s="264"/>
      <c r="G1119" s="182">
        <f t="shared" si="139"/>
        <v>0</v>
      </c>
    </row>
    <row r="1120" spans="1:7" ht="20.100000000000001" customHeight="1" x14ac:dyDescent="0.2">
      <c r="A1120" s="260"/>
      <c r="B1120" s="181">
        <f t="shared" si="138"/>
        <v>0</v>
      </c>
      <c r="C1120" s="261"/>
      <c r="D1120" s="262"/>
      <c r="E1120" s="263"/>
      <c r="F1120" s="264"/>
      <c r="G1120" s="182">
        <f t="shared" si="139"/>
        <v>0</v>
      </c>
    </row>
    <row r="1121" spans="1:7" ht="20.100000000000001" customHeight="1" x14ac:dyDescent="0.2">
      <c r="A1121" s="260"/>
      <c r="B1121" s="181">
        <f t="shared" si="138"/>
        <v>0</v>
      </c>
      <c r="C1121" s="261"/>
      <c r="D1121" s="262"/>
      <c r="E1121" s="263"/>
      <c r="F1121" s="264"/>
      <c r="G1121" s="182">
        <f t="shared" si="139"/>
        <v>0</v>
      </c>
    </row>
    <row r="1122" spans="1:7" ht="20.100000000000001" customHeight="1" x14ac:dyDescent="0.2">
      <c r="A1122" s="260"/>
      <c r="B1122" s="181">
        <f t="shared" si="138"/>
        <v>0</v>
      </c>
      <c r="C1122" s="261"/>
      <c r="D1122" s="262"/>
      <c r="E1122" s="263"/>
      <c r="F1122" s="264"/>
      <c r="G1122" s="182">
        <f t="shared" si="139"/>
        <v>0</v>
      </c>
    </row>
    <row r="1123" spans="1:7" ht="20.100000000000001" customHeight="1" x14ac:dyDescent="0.2">
      <c r="A1123" s="260"/>
      <c r="B1123" s="181">
        <f t="shared" si="138"/>
        <v>0</v>
      </c>
      <c r="C1123" s="261"/>
      <c r="D1123" s="262"/>
      <c r="E1123" s="263"/>
      <c r="F1123" s="264"/>
      <c r="G1123" s="182">
        <f t="shared" si="139"/>
        <v>0</v>
      </c>
    </row>
    <row r="1124" spans="1:7" ht="20.100000000000001" customHeight="1" x14ac:dyDescent="0.2">
      <c r="A1124" s="183"/>
      <c r="B1124" s="169"/>
      <c r="C1124" s="169"/>
      <c r="D1124" s="164"/>
      <c r="E1124" s="165"/>
      <c r="F1124" s="184" t="s">
        <v>38</v>
      </c>
      <c r="G1124" s="185">
        <f>SUBTOTAL(9,G1112:G1123)</f>
        <v>0</v>
      </c>
    </row>
    <row r="1125" spans="1:7" ht="20.100000000000001" customHeight="1" x14ac:dyDescent="0.2">
      <c r="A1125" s="183"/>
      <c r="B1125" s="169"/>
      <c r="C1125" s="186" t="s">
        <v>826</v>
      </c>
      <c r="D1125" s="164"/>
      <c r="E1125" s="165"/>
      <c r="F1125" s="166"/>
      <c r="G1125" s="187"/>
    </row>
    <row r="1126" spans="1:7" ht="20.100000000000001" customHeight="1" x14ac:dyDescent="0.2">
      <c r="A1126" s="260"/>
      <c r="B1126" s="181">
        <f t="shared" ref="B1126:B1135" si="140">IF(A1126=0,0,VLOOKUP(A1126,Tabla_Indices,2,FALSE))</f>
        <v>0</v>
      </c>
      <c r="C1126" s="267"/>
      <c r="D1126" s="262"/>
      <c r="E1126" s="263"/>
      <c r="F1126" s="264"/>
      <c r="G1126" s="182">
        <f>ROUND(E1126*F1126,2)</f>
        <v>0</v>
      </c>
    </row>
    <row r="1127" spans="1:7" ht="20.100000000000001" customHeight="1" x14ac:dyDescent="0.2">
      <c r="A1127" s="260"/>
      <c r="B1127" s="181">
        <f t="shared" si="140"/>
        <v>0</v>
      </c>
      <c r="C1127" s="261"/>
      <c r="D1127" s="262"/>
      <c r="E1127" s="263"/>
      <c r="F1127" s="264"/>
      <c r="G1127" s="182">
        <f>ROUND(E1127*F1127,2)</f>
        <v>0</v>
      </c>
    </row>
    <row r="1128" spans="1:7" ht="20.100000000000001" customHeight="1" x14ac:dyDescent="0.2">
      <c r="A1128" s="260"/>
      <c r="B1128" s="181">
        <f t="shared" si="140"/>
        <v>0</v>
      </c>
      <c r="C1128" s="261"/>
      <c r="D1128" s="262"/>
      <c r="E1128" s="263"/>
      <c r="F1128" s="264"/>
      <c r="G1128" s="182">
        <f t="shared" ref="G1128:G1135" si="141">ROUND(E1128*F1128,2)</f>
        <v>0</v>
      </c>
    </row>
    <row r="1129" spans="1:7" ht="20.100000000000001" customHeight="1" x14ac:dyDescent="0.2">
      <c r="A1129" s="260"/>
      <c r="B1129" s="181">
        <f t="shared" si="140"/>
        <v>0</v>
      </c>
      <c r="C1129" s="261"/>
      <c r="D1129" s="262"/>
      <c r="E1129" s="263"/>
      <c r="F1129" s="264"/>
      <c r="G1129" s="182">
        <f t="shared" si="141"/>
        <v>0</v>
      </c>
    </row>
    <row r="1130" spans="1:7" ht="20.100000000000001" customHeight="1" x14ac:dyDescent="0.2">
      <c r="A1130" s="260"/>
      <c r="B1130" s="181">
        <f t="shared" si="140"/>
        <v>0</v>
      </c>
      <c r="C1130" s="261"/>
      <c r="D1130" s="262"/>
      <c r="E1130" s="263"/>
      <c r="F1130" s="264"/>
      <c r="G1130" s="182">
        <f t="shared" si="141"/>
        <v>0</v>
      </c>
    </row>
    <row r="1131" spans="1:7" ht="20.100000000000001" customHeight="1" x14ac:dyDescent="0.2">
      <c r="A1131" s="260"/>
      <c r="B1131" s="181">
        <f t="shared" si="140"/>
        <v>0</v>
      </c>
      <c r="C1131" s="261"/>
      <c r="D1131" s="262"/>
      <c r="E1131" s="263"/>
      <c r="F1131" s="264"/>
      <c r="G1131" s="182">
        <f t="shared" si="141"/>
        <v>0</v>
      </c>
    </row>
    <row r="1132" spans="1:7" ht="20.100000000000001" customHeight="1" x14ac:dyDescent="0.2">
      <c r="A1132" s="260"/>
      <c r="B1132" s="181">
        <f t="shared" si="140"/>
        <v>0</v>
      </c>
      <c r="C1132" s="261"/>
      <c r="D1132" s="262"/>
      <c r="E1132" s="263"/>
      <c r="F1132" s="264"/>
      <c r="G1132" s="182">
        <f t="shared" si="141"/>
        <v>0</v>
      </c>
    </row>
    <row r="1133" spans="1:7" ht="20.100000000000001" customHeight="1" x14ac:dyDescent="0.2">
      <c r="A1133" s="260"/>
      <c r="B1133" s="181">
        <f t="shared" si="140"/>
        <v>0</v>
      </c>
      <c r="C1133" s="261"/>
      <c r="D1133" s="262"/>
      <c r="E1133" s="263"/>
      <c r="F1133" s="264"/>
      <c r="G1133" s="182">
        <f t="shared" si="141"/>
        <v>0</v>
      </c>
    </row>
    <row r="1134" spans="1:7" ht="20.100000000000001" customHeight="1" x14ac:dyDescent="0.2">
      <c r="A1134" s="260"/>
      <c r="B1134" s="181">
        <f t="shared" si="140"/>
        <v>0</v>
      </c>
      <c r="C1134" s="261"/>
      <c r="D1134" s="262"/>
      <c r="E1134" s="263"/>
      <c r="F1134" s="264"/>
      <c r="G1134" s="182">
        <f t="shared" si="141"/>
        <v>0</v>
      </c>
    </row>
    <row r="1135" spans="1:7" ht="20.100000000000001" customHeight="1" x14ac:dyDescent="0.2">
      <c r="A1135" s="260"/>
      <c r="B1135" s="181">
        <f t="shared" si="140"/>
        <v>0</v>
      </c>
      <c r="C1135" s="261"/>
      <c r="D1135" s="262"/>
      <c r="E1135" s="263"/>
      <c r="F1135" s="264"/>
      <c r="G1135" s="182">
        <f t="shared" si="141"/>
        <v>0</v>
      </c>
    </row>
    <row r="1136" spans="1:7" ht="20.100000000000001" customHeight="1" x14ac:dyDescent="0.2">
      <c r="A1136" s="183"/>
      <c r="B1136" s="169"/>
      <c r="C1136" s="169"/>
      <c r="D1136" s="164"/>
      <c r="E1136" s="165"/>
      <c r="F1136" s="184" t="s">
        <v>39</v>
      </c>
      <c r="G1136" s="185">
        <f>SUBTOTAL(9,G1126:G1135)</f>
        <v>0</v>
      </c>
    </row>
    <row r="1137" spans="1:7" ht="20.100000000000001" customHeight="1" x14ac:dyDescent="0.2">
      <c r="A1137" s="183"/>
      <c r="B1137" s="169"/>
      <c r="C1137" s="186" t="s">
        <v>827</v>
      </c>
      <c r="D1137" s="164"/>
      <c r="E1137" s="165"/>
      <c r="F1137" s="169"/>
      <c r="G1137" s="187"/>
    </row>
    <row r="1138" spans="1:7" ht="20.100000000000001" customHeight="1" x14ac:dyDescent="0.2">
      <c r="A1138" s="260"/>
      <c r="B1138" s="181">
        <f t="shared" ref="B1138:B1146" si="142">IF(A1138=0,0,VLOOKUP(A1138,Tabla_Indices,2,FALSE))</f>
        <v>0</v>
      </c>
      <c r="C1138" s="261"/>
      <c r="D1138" s="262"/>
      <c r="E1138" s="263"/>
      <c r="F1138" s="268"/>
      <c r="G1138" s="188">
        <f>ROUND(E1138*F1138,2)</f>
        <v>0</v>
      </c>
    </row>
    <row r="1139" spans="1:7" ht="20.100000000000001" customHeight="1" x14ac:dyDescent="0.2">
      <c r="A1139" s="260"/>
      <c r="B1139" s="181">
        <f t="shared" si="142"/>
        <v>0</v>
      </c>
      <c r="C1139" s="267"/>
      <c r="D1139" s="262"/>
      <c r="E1139" s="263"/>
      <c r="F1139" s="264"/>
      <c r="G1139" s="188">
        <f>ROUND(E1139*F1139,2)</f>
        <v>0</v>
      </c>
    </row>
    <row r="1140" spans="1:7" ht="20.100000000000001" customHeight="1" x14ac:dyDescent="0.2">
      <c r="A1140" s="260"/>
      <c r="B1140" s="181">
        <f t="shared" si="142"/>
        <v>0</v>
      </c>
      <c r="C1140" s="269"/>
      <c r="D1140" s="262"/>
      <c r="E1140" s="263"/>
      <c r="F1140" s="264"/>
      <c r="G1140" s="188">
        <f>ROUND(E1140*F1140,2)</f>
        <v>0</v>
      </c>
    </row>
    <row r="1141" spans="1:7" ht="20.100000000000001" customHeight="1" x14ac:dyDescent="0.2">
      <c r="A1141" s="260"/>
      <c r="B1141" s="181">
        <f t="shared" si="142"/>
        <v>0</v>
      </c>
      <c r="C1141" s="269"/>
      <c r="D1141" s="262"/>
      <c r="E1141" s="263"/>
      <c r="F1141" s="264"/>
      <c r="G1141" s="188">
        <f>ROUND(E1141*F1141,2)</f>
        <v>0</v>
      </c>
    </row>
    <row r="1142" spans="1:7" ht="20.100000000000001" customHeight="1" x14ac:dyDescent="0.2">
      <c r="A1142" s="260"/>
      <c r="B1142" s="181">
        <f t="shared" si="142"/>
        <v>0</v>
      </c>
      <c r="C1142" s="269"/>
      <c r="D1142" s="262"/>
      <c r="E1142" s="263"/>
      <c r="F1142" s="264"/>
      <c r="G1142" s="188">
        <f t="shared" ref="G1142:G1146" si="143">ROUND(E1142*F1142,2)</f>
        <v>0</v>
      </c>
    </row>
    <row r="1143" spans="1:7" ht="20.100000000000001" customHeight="1" x14ac:dyDescent="0.2">
      <c r="A1143" s="260"/>
      <c r="B1143" s="181">
        <f t="shared" si="142"/>
        <v>0</v>
      </c>
      <c r="C1143" s="269"/>
      <c r="D1143" s="262"/>
      <c r="E1143" s="263"/>
      <c r="F1143" s="264"/>
      <c r="G1143" s="188">
        <f t="shared" si="143"/>
        <v>0</v>
      </c>
    </row>
    <row r="1144" spans="1:7" ht="20.100000000000001" customHeight="1" x14ac:dyDescent="0.2">
      <c r="A1144" s="260"/>
      <c r="B1144" s="181">
        <f t="shared" si="142"/>
        <v>0</v>
      </c>
      <c r="C1144" s="261"/>
      <c r="D1144" s="262"/>
      <c r="E1144" s="263"/>
      <c r="F1144" s="264"/>
      <c r="G1144" s="188">
        <f t="shared" si="143"/>
        <v>0</v>
      </c>
    </row>
    <row r="1145" spans="1:7" ht="20.100000000000001" customHeight="1" x14ac:dyDescent="0.2">
      <c r="A1145" s="260"/>
      <c r="B1145" s="181">
        <f t="shared" si="142"/>
        <v>0</v>
      </c>
      <c r="C1145" s="261"/>
      <c r="D1145" s="262"/>
      <c r="E1145" s="263"/>
      <c r="F1145" s="264"/>
      <c r="G1145" s="188">
        <f t="shared" si="143"/>
        <v>0</v>
      </c>
    </row>
    <row r="1146" spans="1:7" ht="20.100000000000001" customHeight="1" x14ac:dyDescent="0.2">
      <c r="A1146" s="260"/>
      <c r="B1146" s="181">
        <f t="shared" si="142"/>
        <v>0</v>
      </c>
      <c r="C1146" s="261"/>
      <c r="D1146" s="262"/>
      <c r="E1146" s="263"/>
      <c r="F1146" s="264"/>
      <c r="G1146" s="188">
        <f t="shared" si="143"/>
        <v>0</v>
      </c>
    </row>
    <row r="1147" spans="1:7" ht="20.100000000000001" customHeight="1" x14ac:dyDescent="0.2">
      <c r="A1147" s="189"/>
      <c r="B1147" s="164"/>
      <c r="C1147" s="169"/>
      <c r="D1147" s="164"/>
      <c r="E1147" s="165"/>
      <c r="F1147" s="184" t="s">
        <v>40</v>
      </c>
      <c r="G1147" s="185">
        <f>SUBTOTAL(9,G1138:G1146)</f>
        <v>0</v>
      </c>
    </row>
    <row r="1148" spans="1:7" ht="20.100000000000001" customHeight="1" thickBot="1" x14ac:dyDescent="0.25">
      <c r="A1148" s="190"/>
      <c r="B1148" s="191"/>
      <c r="C1148" s="192"/>
      <c r="D1148" s="191"/>
      <c r="E1148" s="193"/>
      <c r="F1148" s="194"/>
      <c r="G1148" s="195"/>
    </row>
    <row r="1149" spans="1:7" ht="20.100000000000001" customHeight="1" thickBot="1" x14ac:dyDescent="0.25">
      <c r="A1149" s="244" t="str">
        <f>B1107</f>
        <v>6-4</v>
      </c>
      <c r="B1149" s="242" t="str">
        <f>C1107</f>
        <v>Carpeta sobre contrapiso</v>
      </c>
      <c r="C1149" s="196"/>
      <c r="D1149" s="196" t="s">
        <v>41</v>
      </c>
      <c r="E1149" s="197"/>
      <c r="F1149" s="198" t="s">
        <v>42</v>
      </c>
      <c r="G1149" s="199">
        <f>SUBTOTAL(9,G1112:G1148)</f>
        <v>0</v>
      </c>
    </row>
    <row r="1150" spans="1:7" ht="20.100000000000001" customHeight="1" thickTop="1" thickBot="1" x14ac:dyDescent="0.25"/>
    <row r="1151" spans="1:7" ht="20.100000000000001" customHeight="1" thickTop="1" x14ac:dyDescent="0.2">
      <c r="A1151" s="335" t="s">
        <v>44</v>
      </c>
      <c r="B1151" s="336"/>
      <c r="C1151" s="336"/>
      <c r="D1151" s="336"/>
      <c r="E1151" s="336"/>
      <c r="F1151" s="336"/>
      <c r="G1151" s="337"/>
    </row>
    <row r="1152" spans="1:7" ht="20.100000000000001" customHeight="1" x14ac:dyDescent="0.2">
      <c r="A1152" s="154" t="s">
        <v>823</v>
      </c>
      <c r="B1152" s="155" t="str">
        <f>Comitente</f>
        <v>DIRECCIÓN ARQUITECTURA</v>
      </c>
      <c r="C1152" s="156"/>
      <c r="D1152" s="157"/>
      <c r="E1152" s="157"/>
      <c r="F1152" s="158"/>
      <c r="G1152" s="159"/>
    </row>
    <row r="1153" spans="1:7" ht="20.100000000000001" customHeight="1" x14ac:dyDescent="0.2">
      <c r="A1153" s="154" t="s">
        <v>824</v>
      </c>
      <c r="B1153" s="155">
        <f>Contratista</f>
        <v>0</v>
      </c>
      <c r="C1153" s="160"/>
      <c r="D1153" s="160"/>
      <c r="E1153" s="160"/>
      <c r="F1153" s="155"/>
      <c r="G1153" s="161"/>
    </row>
    <row r="1154" spans="1:7" ht="20.100000000000001" customHeight="1" x14ac:dyDescent="0.2">
      <c r="A1154" s="154" t="s">
        <v>31</v>
      </c>
      <c r="B1154" s="155" t="str">
        <f>Obra</f>
        <v>ESTADIO DEPORTIVO U.P.C.N.</v>
      </c>
      <c r="C1154" s="160"/>
      <c r="D1154" s="160"/>
      <c r="E1154" s="160"/>
      <c r="F1154" s="155" t="s">
        <v>45</v>
      </c>
      <c r="G1154" s="161" t="str">
        <f>Fecha_Base</f>
        <v>02/11/2017</v>
      </c>
    </row>
    <row r="1155" spans="1:7" ht="20.100000000000001" customHeight="1" x14ac:dyDescent="0.2">
      <c r="A1155" s="162" t="s">
        <v>822</v>
      </c>
      <c r="B1155" s="163" t="str">
        <f>Ubicación</f>
        <v>DEPARTAMENTO RAWSON</v>
      </c>
      <c r="C1155" s="163"/>
      <c r="D1155" s="164"/>
      <c r="E1155" s="165"/>
      <c r="F1155" s="166"/>
      <c r="G1155" s="167"/>
    </row>
    <row r="1156" spans="1:7" ht="20.100000000000001" customHeight="1" x14ac:dyDescent="0.2">
      <c r="A1156" s="162" t="s">
        <v>46</v>
      </c>
      <c r="B1156" s="270">
        <v>7</v>
      </c>
      <c r="C1156" s="169" t="str">
        <f>IF(B1156="","",VLOOKUP(B1156,Computo_Presupuesto,2,FALSE))</f>
        <v>MAMPOSTERIA</v>
      </c>
      <c r="D1156" s="170"/>
      <c r="E1156" s="165"/>
      <c r="F1156" s="166"/>
      <c r="G1156" s="167"/>
    </row>
    <row r="1157" spans="1:7" ht="20.100000000000001" customHeight="1" x14ac:dyDescent="0.2">
      <c r="A1157" s="162" t="s">
        <v>32</v>
      </c>
      <c r="B1157" s="248" t="s">
        <v>1191</v>
      </c>
      <c r="C1157" s="169" t="str">
        <f>IF(B1157=0,"",VLOOKUP(B1157,Computo_Presupuesto,2,FALSE))</f>
        <v>Ladrillo cerámico macizo armada e = 0,30 m</v>
      </c>
      <c r="D1157" s="164"/>
      <c r="E1157" s="165"/>
      <c r="F1157" s="163" t="s">
        <v>33</v>
      </c>
      <c r="G1157" s="171" t="str">
        <f>IF(B1157=0,"",VLOOKUP(B1157,Computo_Presupuesto,4,FALSE))</f>
        <v>m2</v>
      </c>
    </row>
    <row r="1158" spans="1:7" ht="20.100000000000001" customHeight="1" x14ac:dyDescent="0.2">
      <c r="A1158" s="162"/>
      <c r="B1158" s="163"/>
      <c r="C1158" s="169"/>
      <c r="D1158" s="164"/>
      <c r="E1158" s="165"/>
      <c r="F1158" s="169"/>
      <c r="G1158" s="172"/>
    </row>
    <row r="1159" spans="1:7" ht="20.100000000000001" customHeight="1" x14ac:dyDescent="0.2">
      <c r="A1159" s="338" t="s">
        <v>685</v>
      </c>
      <c r="B1159" s="339"/>
      <c r="C1159" s="340" t="s">
        <v>0</v>
      </c>
      <c r="D1159" s="340" t="s">
        <v>34</v>
      </c>
      <c r="E1159" s="341" t="s">
        <v>35</v>
      </c>
      <c r="F1159" s="342" t="s">
        <v>36</v>
      </c>
      <c r="G1159" s="343" t="s">
        <v>37</v>
      </c>
    </row>
    <row r="1160" spans="1:7" s="15" customFormat="1" ht="20.100000000000001" customHeight="1" x14ac:dyDescent="0.2">
      <c r="A1160" s="173" t="s">
        <v>686</v>
      </c>
      <c r="B1160" s="174" t="s">
        <v>687</v>
      </c>
      <c r="C1160" s="340"/>
      <c r="D1160" s="340"/>
      <c r="E1160" s="341"/>
      <c r="F1160" s="342"/>
      <c r="G1160" s="343"/>
    </row>
    <row r="1161" spans="1:7" ht="20.100000000000001" customHeight="1" x14ac:dyDescent="0.2">
      <c r="A1161" s="259"/>
      <c r="B1161" s="175"/>
      <c r="C1161" s="176" t="s">
        <v>825</v>
      </c>
      <c r="D1161" s="177"/>
      <c r="E1161" s="178"/>
      <c r="F1161" s="179"/>
      <c r="G1161" s="180"/>
    </row>
    <row r="1162" spans="1:7" ht="20.100000000000001" customHeight="1" x14ac:dyDescent="0.2">
      <c r="A1162" s="260"/>
      <c r="B1162" s="181">
        <f t="shared" ref="B1162:B1173" si="144">IF(A1162=0,0,VLOOKUP(A1162,Tabla_Indices,2,FALSE))</f>
        <v>0</v>
      </c>
      <c r="C1162" s="261"/>
      <c r="D1162" s="262"/>
      <c r="E1162" s="263"/>
      <c r="F1162" s="264"/>
      <c r="G1162" s="182">
        <f>ROUND(E1162*F1162,2)</f>
        <v>0</v>
      </c>
    </row>
    <row r="1163" spans="1:7" ht="20.100000000000001" customHeight="1" x14ac:dyDescent="0.2">
      <c r="A1163" s="265"/>
      <c r="B1163" s="181">
        <f t="shared" si="144"/>
        <v>0</v>
      </c>
      <c r="C1163" s="261"/>
      <c r="D1163" s="262"/>
      <c r="E1163" s="263"/>
      <c r="F1163" s="264"/>
      <c r="G1163" s="182">
        <f t="shared" ref="G1163:G1173" si="145">ROUND(E1163*F1163,2)</f>
        <v>0</v>
      </c>
    </row>
    <row r="1164" spans="1:7" ht="20.100000000000001" customHeight="1" x14ac:dyDescent="0.2">
      <c r="A1164" s="260"/>
      <c r="B1164" s="181">
        <f t="shared" si="144"/>
        <v>0</v>
      </c>
      <c r="C1164" s="261"/>
      <c r="D1164" s="262"/>
      <c r="E1164" s="263"/>
      <c r="F1164" s="264"/>
      <c r="G1164" s="182">
        <f t="shared" si="145"/>
        <v>0</v>
      </c>
    </row>
    <row r="1165" spans="1:7" ht="20.100000000000001" customHeight="1" x14ac:dyDescent="0.2">
      <c r="A1165" s="260"/>
      <c r="B1165" s="181">
        <f t="shared" si="144"/>
        <v>0</v>
      </c>
      <c r="C1165" s="261"/>
      <c r="D1165" s="262"/>
      <c r="E1165" s="263"/>
      <c r="F1165" s="264"/>
      <c r="G1165" s="182">
        <f t="shared" si="145"/>
        <v>0</v>
      </c>
    </row>
    <row r="1166" spans="1:7" ht="20.100000000000001" customHeight="1" x14ac:dyDescent="0.2">
      <c r="A1166" s="260"/>
      <c r="B1166" s="181">
        <f t="shared" si="144"/>
        <v>0</v>
      </c>
      <c r="C1166" s="261"/>
      <c r="D1166" s="262"/>
      <c r="E1166" s="266"/>
      <c r="F1166" s="264"/>
      <c r="G1166" s="182">
        <f t="shared" si="145"/>
        <v>0</v>
      </c>
    </row>
    <row r="1167" spans="1:7" ht="20.100000000000001" customHeight="1" x14ac:dyDescent="0.2">
      <c r="A1167" s="260"/>
      <c r="B1167" s="181">
        <f t="shared" si="144"/>
        <v>0</v>
      </c>
      <c r="C1167" s="261"/>
      <c r="D1167" s="262"/>
      <c r="E1167" s="266"/>
      <c r="F1167" s="264"/>
      <c r="G1167" s="182">
        <f t="shared" si="145"/>
        <v>0</v>
      </c>
    </row>
    <row r="1168" spans="1:7" ht="20.100000000000001" customHeight="1" x14ac:dyDescent="0.2">
      <c r="A1168" s="260"/>
      <c r="B1168" s="181">
        <f t="shared" si="144"/>
        <v>0</v>
      </c>
      <c r="C1168" s="261"/>
      <c r="D1168" s="262"/>
      <c r="E1168" s="263"/>
      <c r="F1168" s="264"/>
      <c r="G1168" s="182">
        <f t="shared" si="145"/>
        <v>0</v>
      </c>
    </row>
    <row r="1169" spans="1:7" ht="20.100000000000001" customHeight="1" x14ac:dyDescent="0.2">
      <c r="A1169" s="260"/>
      <c r="B1169" s="181">
        <f t="shared" si="144"/>
        <v>0</v>
      </c>
      <c r="C1169" s="261"/>
      <c r="D1169" s="262"/>
      <c r="E1169" s="263"/>
      <c r="F1169" s="264"/>
      <c r="G1169" s="182">
        <f t="shared" si="145"/>
        <v>0</v>
      </c>
    </row>
    <row r="1170" spans="1:7" ht="20.100000000000001" customHeight="1" x14ac:dyDescent="0.2">
      <c r="A1170" s="260"/>
      <c r="B1170" s="181">
        <f t="shared" si="144"/>
        <v>0</v>
      </c>
      <c r="C1170" s="261"/>
      <c r="D1170" s="262"/>
      <c r="E1170" s="263"/>
      <c r="F1170" s="264"/>
      <c r="G1170" s="182">
        <f t="shared" si="145"/>
        <v>0</v>
      </c>
    </row>
    <row r="1171" spans="1:7" ht="20.100000000000001" customHeight="1" x14ac:dyDescent="0.2">
      <c r="A1171" s="260"/>
      <c r="B1171" s="181">
        <f t="shared" si="144"/>
        <v>0</v>
      </c>
      <c r="C1171" s="261"/>
      <c r="D1171" s="262"/>
      <c r="E1171" s="263"/>
      <c r="F1171" s="264"/>
      <c r="G1171" s="182">
        <f t="shared" si="145"/>
        <v>0</v>
      </c>
    </row>
    <row r="1172" spans="1:7" ht="20.100000000000001" customHeight="1" x14ac:dyDescent="0.2">
      <c r="A1172" s="260"/>
      <c r="B1172" s="181">
        <f t="shared" si="144"/>
        <v>0</v>
      </c>
      <c r="C1172" s="261"/>
      <c r="D1172" s="262"/>
      <c r="E1172" s="263"/>
      <c r="F1172" s="264"/>
      <c r="G1172" s="182">
        <f t="shared" si="145"/>
        <v>0</v>
      </c>
    </row>
    <row r="1173" spans="1:7" ht="20.100000000000001" customHeight="1" x14ac:dyDescent="0.2">
      <c r="A1173" s="260"/>
      <c r="B1173" s="181">
        <f t="shared" si="144"/>
        <v>0</v>
      </c>
      <c r="C1173" s="261"/>
      <c r="D1173" s="262"/>
      <c r="E1173" s="263"/>
      <c r="F1173" s="264"/>
      <c r="G1173" s="182">
        <f t="shared" si="145"/>
        <v>0</v>
      </c>
    </row>
    <row r="1174" spans="1:7" ht="20.100000000000001" customHeight="1" x14ac:dyDescent="0.2">
      <c r="A1174" s="183"/>
      <c r="B1174" s="169"/>
      <c r="C1174" s="169"/>
      <c r="D1174" s="164"/>
      <c r="E1174" s="165"/>
      <c r="F1174" s="184" t="s">
        <v>38</v>
      </c>
      <c r="G1174" s="185">
        <f>SUBTOTAL(9,G1162:G1173)</f>
        <v>0</v>
      </c>
    </row>
    <row r="1175" spans="1:7" ht="20.100000000000001" customHeight="1" x14ac:dyDescent="0.2">
      <c r="A1175" s="183"/>
      <c r="B1175" s="169"/>
      <c r="C1175" s="186" t="s">
        <v>826</v>
      </c>
      <c r="D1175" s="164"/>
      <c r="E1175" s="165"/>
      <c r="F1175" s="166"/>
      <c r="G1175" s="187"/>
    </row>
    <row r="1176" spans="1:7" ht="20.100000000000001" customHeight="1" x14ac:dyDescent="0.2">
      <c r="A1176" s="260"/>
      <c r="B1176" s="181">
        <f t="shared" ref="B1176:B1185" si="146">IF(A1176=0,0,VLOOKUP(A1176,Tabla_Indices,2,FALSE))</f>
        <v>0</v>
      </c>
      <c r="C1176" s="267"/>
      <c r="D1176" s="262"/>
      <c r="E1176" s="263"/>
      <c r="F1176" s="264"/>
      <c r="G1176" s="182">
        <f>ROUND(E1176*F1176,2)</f>
        <v>0</v>
      </c>
    </row>
    <row r="1177" spans="1:7" ht="20.100000000000001" customHeight="1" x14ac:dyDescent="0.2">
      <c r="A1177" s="260"/>
      <c r="B1177" s="181">
        <f t="shared" si="146"/>
        <v>0</v>
      </c>
      <c r="C1177" s="261"/>
      <c r="D1177" s="262"/>
      <c r="E1177" s="263"/>
      <c r="F1177" s="264"/>
      <c r="G1177" s="182">
        <f>ROUND(E1177*F1177,2)</f>
        <v>0</v>
      </c>
    </row>
    <row r="1178" spans="1:7" ht="20.100000000000001" customHeight="1" x14ac:dyDescent="0.2">
      <c r="A1178" s="260"/>
      <c r="B1178" s="181">
        <f t="shared" si="146"/>
        <v>0</v>
      </c>
      <c r="C1178" s="261"/>
      <c r="D1178" s="262"/>
      <c r="E1178" s="263"/>
      <c r="F1178" s="264"/>
      <c r="G1178" s="182">
        <f t="shared" ref="G1178:G1185" si="147">ROUND(E1178*F1178,2)</f>
        <v>0</v>
      </c>
    </row>
    <row r="1179" spans="1:7" ht="20.100000000000001" customHeight="1" x14ac:dyDescent="0.2">
      <c r="A1179" s="260"/>
      <c r="B1179" s="181">
        <f t="shared" si="146"/>
        <v>0</v>
      </c>
      <c r="C1179" s="261"/>
      <c r="D1179" s="262"/>
      <c r="E1179" s="263"/>
      <c r="F1179" s="264"/>
      <c r="G1179" s="182">
        <f t="shared" si="147"/>
        <v>0</v>
      </c>
    </row>
    <row r="1180" spans="1:7" ht="20.100000000000001" customHeight="1" x14ac:dyDescent="0.2">
      <c r="A1180" s="260"/>
      <c r="B1180" s="181">
        <f t="shared" si="146"/>
        <v>0</v>
      </c>
      <c r="C1180" s="261"/>
      <c r="D1180" s="262"/>
      <c r="E1180" s="263"/>
      <c r="F1180" s="264"/>
      <c r="G1180" s="182">
        <f t="shared" si="147"/>
        <v>0</v>
      </c>
    </row>
    <row r="1181" spans="1:7" ht="20.100000000000001" customHeight="1" x14ac:dyDescent="0.2">
      <c r="A1181" s="260"/>
      <c r="B1181" s="181">
        <f t="shared" si="146"/>
        <v>0</v>
      </c>
      <c r="C1181" s="261"/>
      <c r="D1181" s="262"/>
      <c r="E1181" s="263"/>
      <c r="F1181" s="264"/>
      <c r="G1181" s="182">
        <f t="shared" si="147"/>
        <v>0</v>
      </c>
    </row>
    <row r="1182" spans="1:7" ht="20.100000000000001" customHeight="1" x14ac:dyDescent="0.2">
      <c r="A1182" s="260"/>
      <c r="B1182" s="181">
        <f t="shared" si="146"/>
        <v>0</v>
      </c>
      <c r="C1182" s="261"/>
      <c r="D1182" s="262"/>
      <c r="E1182" s="263"/>
      <c r="F1182" s="264"/>
      <c r="G1182" s="182">
        <f t="shared" si="147"/>
        <v>0</v>
      </c>
    </row>
    <row r="1183" spans="1:7" ht="20.100000000000001" customHeight="1" x14ac:dyDescent="0.2">
      <c r="A1183" s="260"/>
      <c r="B1183" s="181">
        <f t="shared" si="146"/>
        <v>0</v>
      </c>
      <c r="C1183" s="261"/>
      <c r="D1183" s="262"/>
      <c r="E1183" s="263"/>
      <c r="F1183" s="264"/>
      <c r="G1183" s="182">
        <f t="shared" si="147"/>
        <v>0</v>
      </c>
    </row>
    <row r="1184" spans="1:7" ht="20.100000000000001" customHeight="1" x14ac:dyDescent="0.2">
      <c r="A1184" s="260"/>
      <c r="B1184" s="181">
        <f t="shared" si="146"/>
        <v>0</v>
      </c>
      <c r="C1184" s="261"/>
      <c r="D1184" s="262"/>
      <c r="E1184" s="263"/>
      <c r="F1184" s="264"/>
      <c r="G1184" s="182">
        <f t="shared" si="147"/>
        <v>0</v>
      </c>
    </row>
    <row r="1185" spans="1:7" ht="20.100000000000001" customHeight="1" x14ac:dyDescent="0.2">
      <c r="A1185" s="260"/>
      <c r="B1185" s="181">
        <f t="shared" si="146"/>
        <v>0</v>
      </c>
      <c r="C1185" s="261"/>
      <c r="D1185" s="262"/>
      <c r="E1185" s="263"/>
      <c r="F1185" s="264"/>
      <c r="G1185" s="182">
        <f t="shared" si="147"/>
        <v>0</v>
      </c>
    </row>
    <row r="1186" spans="1:7" ht="20.100000000000001" customHeight="1" x14ac:dyDescent="0.2">
      <c r="A1186" s="183"/>
      <c r="B1186" s="169"/>
      <c r="C1186" s="169"/>
      <c r="D1186" s="164"/>
      <c r="E1186" s="165"/>
      <c r="F1186" s="184" t="s">
        <v>39</v>
      </c>
      <c r="G1186" s="185">
        <f>SUBTOTAL(9,G1176:G1185)</f>
        <v>0</v>
      </c>
    </row>
    <row r="1187" spans="1:7" ht="20.100000000000001" customHeight="1" x14ac:dyDescent="0.2">
      <c r="A1187" s="183"/>
      <c r="B1187" s="169"/>
      <c r="C1187" s="186" t="s">
        <v>827</v>
      </c>
      <c r="D1187" s="164"/>
      <c r="E1187" s="165"/>
      <c r="F1187" s="169"/>
      <c r="G1187" s="187"/>
    </row>
    <row r="1188" spans="1:7" ht="20.100000000000001" customHeight="1" x14ac:dyDescent="0.2">
      <c r="A1188" s="260"/>
      <c r="B1188" s="181">
        <f t="shared" ref="B1188:B1196" si="148">IF(A1188=0,0,VLOOKUP(A1188,Tabla_Indices,2,FALSE))</f>
        <v>0</v>
      </c>
      <c r="C1188" s="261"/>
      <c r="D1188" s="262"/>
      <c r="E1188" s="263"/>
      <c r="F1188" s="268"/>
      <c r="G1188" s="188">
        <f>ROUND(E1188*F1188,2)</f>
        <v>0</v>
      </c>
    </row>
    <row r="1189" spans="1:7" ht="20.100000000000001" customHeight="1" x14ac:dyDescent="0.2">
      <c r="A1189" s="260"/>
      <c r="B1189" s="181">
        <f t="shared" si="148"/>
        <v>0</v>
      </c>
      <c r="C1189" s="267"/>
      <c r="D1189" s="262"/>
      <c r="E1189" s="263"/>
      <c r="F1189" s="264"/>
      <c r="G1189" s="188">
        <f>ROUND(E1189*F1189,2)</f>
        <v>0</v>
      </c>
    </row>
    <row r="1190" spans="1:7" ht="20.100000000000001" customHeight="1" x14ac:dyDescent="0.2">
      <c r="A1190" s="260"/>
      <c r="B1190" s="181">
        <f t="shared" si="148"/>
        <v>0</v>
      </c>
      <c r="C1190" s="269"/>
      <c r="D1190" s="262"/>
      <c r="E1190" s="263"/>
      <c r="F1190" s="264"/>
      <c r="G1190" s="188">
        <f>ROUND(E1190*F1190,2)</f>
        <v>0</v>
      </c>
    </row>
    <row r="1191" spans="1:7" ht="20.100000000000001" customHeight="1" x14ac:dyDescent="0.2">
      <c r="A1191" s="260"/>
      <c r="B1191" s="181">
        <f t="shared" si="148"/>
        <v>0</v>
      </c>
      <c r="C1191" s="269"/>
      <c r="D1191" s="262"/>
      <c r="E1191" s="263"/>
      <c r="F1191" s="264"/>
      <c r="G1191" s="188">
        <f>ROUND(E1191*F1191,2)</f>
        <v>0</v>
      </c>
    </row>
    <row r="1192" spans="1:7" ht="20.100000000000001" customHeight="1" x14ac:dyDescent="0.2">
      <c r="A1192" s="260"/>
      <c r="B1192" s="181">
        <f t="shared" si="148"/>
        <v>0</v>
      </c>
      <c r="C1192" s="269"/>
      <c r="D1192" s="262"/>
      <c r="E1192" s="263"/>
      <c r="F1192" s="264"/>
      <c r="G1192" s="188">
        <f t="shared" ref="G1192:G1196" si="149">ROUND(E1192*F1192,2)</f>
        <v>0</v>
      </c>
    </row>
    <row r="1193" spans="1:7" ht="20.100000000000001" customHeight="1" x14ac:dyDescent="0.2">
      <c r="A1193" s="260"/>
      <c r="B1193" s="181">
        <f t="shared" si="148"/>
        <v>0</v>
      </c>
      <c r="C1193" s="269"/>
      <c r="D1193" s="262"/>
      <c r="E1193" s="263"/>
      <c r="F1193" s="264"/>
      <c r="G1193" s="188">
        <f t="shared" si="149"/>
        <v>0</v>
      </c>
    </row>
    <row r="1194" spans="1:7" ht="20.100000000000001" customHeight="1" x14ac:dyDescent="0.2">
      <c r="A1194" s="260"/>
      <c r="B1194" s="181">
        <f t="shared" si="148"/>
        <v>0</v>
      </c>
      <c r="C1194" s="261"/>
      <c r="D1194" s="262"/>
      <c r="E1194" s="263"/>
      <c r="F1194" s="264"/>
      <c r="G1194" s="188">
        <f t="shared" si="149"/>
        <v>0</v>
      </c>
    </row>
    <row r="1195" spans="1:7" ht="20.100000000000001" customHeight="1" x14ac:dyDescent="0.2">
      <c r="A1195" s="260"/>
      <c r="B1195" s="181">
        <f t="shared" si="148"/>
        <v>0</v>
      </c>
      <c r="C1195" s="261"/>
      <c r="D1195" s="262"/>
      <c r="E1195" s="263"/>
      <c r="F1195" s="264"/>
      <c r="G1195" s="188">
        <f t="shared" si="149"/>
        <v>0</v>
      </c>
    </row>
    <row r="1196" spans="1:7" ht="20.100000000000001" customHeight="1" x14ac:dyDescent="0.2">
      <c r="A1196" s="260"/>
      <c r="B1196" s="181">
        <f t="shared" si="148"/>
        <v>0</v>
      </c>
      <c r="C1196" s="261"/>
      <c r="D1196" s="262"/>
      <c r="E1196" s="263"/>
      <c r="F1196" s="264"/>
      <c r="G1196" s="188">
        <f t="shared" si="149"/>
        <v>0</v>
      </c>
    </row>
    <row r="1197" spans="1:7" ht="20.100000000000001" customHeight="1" x14ac:dyDescent="0.2">
      <c r="A1197" s="243"/>
      <c r="B1197" s="164"/>
      <c r="C1197" s="169"/>
      <c r="D1197" s="164"/>
      <c r="E1197" s="165"/>
      <c r="F1197" s="184" t="s">
        <v>40</v>
      </c>
      <c r="G1197" s="185">
        <f>SUBTOTAL(9,G1188:G1196)</f>
        <v>0</v>
      </c>
    </row>
    <row r="1198" spans="1:7" ht="20.100000000000001" customHeight="1" thickBot="1" x14ac:dyDescent="0.25">
      <c r="A1198" s="190"/>
      <c r="B1198" s="191"/>
      <c r="C1198" s="192"/>
      <c r="D1198" s="191"/>
      <c r="E1198" s="193"/>
      <c r="F1198" s="194"/>
      <c r="G1198" s="195"/>
    </row>
    <row r="1199" spans="1:7" ht="20.100000000000001" customHeight="1" thickBot="1" x14ac:dyDescent="0.25">
      <c r="A1199" s="244" t="str">
        <f>B1157</f>
        <v>7-1</v>
      </c>
      <c r="B1199" s="242" t="str">
        <f>C1157</f>
        <v>Ladrillo cerámico macizo armada e = 0,30 m</v>
      </c>
      <c r="C1199" s="196"/>
      <c r="D1199" s="196" t="s">
        <v>41</v>
      </c>
      <c r="E1199" s="197"/>
      <c r="F1199" s="198" t="s">
        <v>42</v>
      </c>
      <c r="G1199" s="199">
        <f>SUBTOTAL(9,G1162:G1198)</f>
        <v>0</v>
      </c>
    </row>
    <row r="1200" spans="1:7" ht="20.100000000000001" customHeight="1" thickTop="1" thickBot="1" x14ac:dyDescent="0.25"/>
    <row r="1201" spans="1:7" ht="20.100000000000001" customHeight="1" thickTop="1" x14ac:dyDescent="0.2">
      <c r="A1201" s="335" t="s">
        <v>44</v>
      </c>
      <c r="B1201" s="336"/>
      <c r="C1201" s="336"/>
      <c r="D1201" s="336"/>
      <c r="E1201" s="336"/>
      <c r="F1201" s="336"/>
      <c r="G1201" s="337"/>
    </row>
    <row r="1202" spans="1:7" ht="20.100000000000001" customHeight="1" x14ac:dyDescent="0.2">
      <c r="A1202" s="154" t="s">
        <v>823</v>
      </c>
      <c r="B1202" s="155" t="str">
        <f>Comitente</f>
        <v>DIRECCIÓN ARQUITECTURA</v>
      </c>
      <c r="C1202" s="156"/>
      <c r="D1202" s="157"/>
      <c r="E1202" s="157"/>
      <c r="F1202" s="158"/>
      <c r="G1202" s="159"/>
    </row>
    <row r="1203" spans="1:7" ht="20.100000000000001" customHeight="1" x14ac:dyDescent="0.2">
      <c r="A1203" s="154" t="s">
        <v>824</v>
      </c>
      <c r="B1203" s="155">
        <f>Contratista</f>
        <v>0</v>
      </c>
      <c r="C1203" s="160"/>
      <c r="D1203" s="160"/>
      <c r="E1203" s="160"/>
      <c r="F1203" s="155"/>
      <c r="G1203" s="161"/>
    </row>
    <row r="1204" spans="1:7" ht="20.100000000000001" customHeight="1" x14ac:dyDescent="0.2">
      <c r="A1204" s="154" t="s">
        <v>31</v>
      </c>
      <c r="B1204" s="155" t="str">
        <f>Obra</f>
        <v>ESTADIO DEPORTIVO U.P.C.N.</v>
      </c>
      <c r="C1204" s="160"/>
      <c r="D1204" s="160"/>
      <c r="E1204" s="160"/>
      <c r="F1204" s="155" t="s">
        <v>45</v>
      </c>
      <c r="G1204" s="161" t="str">
        <f>Fecha_Base</f>
        <v>02/11/2017</v>
      </c>
    </row>
    <row r="1205" spans="1:7" ht="20.100000000000001" customHeight="1" x14ac:dyDescent="0.2">
      <c r="A1205" s="162" t="s">
        <v>822</v>
      </c>
      <c r="B1205" s="163" t="str">
        <f>Ubicación</f>
        <v>DEPARTAMENTO RAWSON</v>
      </c>
      <c r="C1205" s="163"/>
      <c r="D1205" s="164"/>
      <c r="E1205" s="165"/>
      <c r="F1205" s="166"/>
      <c r="G1205" s="167"/>
    </row>
    <row r="1206" spans="1:7" ht="20.100000000000001" customHeight="1" x14ac:dyDescent="0.2">
      <c r="A1206" s="162" t="s">
        <v>46</v>
      </c>
      <c r="B1206" s="270">
        <v>7</v>
      </c>
      <c r="C1206" s="169" t="str">
        <f>IF(B1206="","",VLOOKUP(B1206,Computo_Presupuesto,2,FALSE))</f>
        <v>MAMPOSTERIA</v>
      </c>
      <c r="D1206" s="170"/>
      <c r="E1206" s="165"/>
      <c r="F1206" s="166"/>
      <c r="G1206" s="167"/>
    </row>
    <row r="1207" spans="1:7" ht="20.100000000000001" customHeight="1" x14ac:dyDescent="0.2">
      <c r="A1207" s="162" t="s">
        <v>32</v>
      </c>
      <c r="B1207" s="248" t="s">
        <v>1786</v>
      </c>
      <c r="C1207" s="169" t="str">
        <f>IF(B1207=0,"",VLOOKUP(B1207,Computo_Presupuesto,2,FALSE))</f>
        <v>Ladrillo cerámico macizo armada e = 0,20 m</v>
      </c>
      <c r="D1207" s="164"/>
      <c r="E1207" s="165"/>
      <c r="F1207" s="163" t="s">
        <v>33</v>
      </c>
      <c r="G1207" s="171" t="str">
        <f>IF(B1207=0,"",VLOOKUP(B1207,Computo_Presupuesto,4,FALSE))</f>
        <v>m2</v>
      </c>
    </row>
    <row r="1208" spans="1:7" ht="20.100000000000001" customHeight="1" x14ac:dyDescent="0.2">
      <c r="A1208" s="162"/>
      <c r="B1208" s="163"/>
      <c r="C1208" s="169"/>
      <c r="D1208" s="164"/>
      <c r="E1208" s="165"/>
      <c r="F1208" s="169"/>
      <c r="G1208" s="172"/>
    </row>
    <row r="1209" spans="1:7" ht="20.100000000000001" customHeight="1" x14ac:dyDescent="0.2">
      <c r="A1209" s="338" t="s">
        <v>685</v>
      </c>
      <c r="B1209" s="339"/>
      <c r="C1209" s="340" t="s">
        <v>0</v>
      </c>
      <c r="D1209" s="340" t="s">
        <v>34</v>
      </c>
      <c r="E1209" s="341" t="s">
        <v>35</v>
      </c>
      <c r="F1209" s="342" t="s">
        <v>36</v>
      </c>
      <c r="G1209" s="343" t="s">
        <v>37</v>
      </c>
    </row>
    <row r="1210" spans="1:7" ht="20.100000000000001" customHeight="1" x14ac:dyDescent="0.2">
      <c r="A1210" s="173" t="s">
        <v>686</v>
      </c>
      <c r="B1210" s="174" t="s">
        <v>687</v>
      </c>
      <c r="C1210" s="340"/>
      <c r="D1210" s="340"/>
      <c r="E1210" s="341"/>
      <c r="F1210" s="342"/>
      <c r="G1210" s="343"/>
    </row>
    <row r="1211" spans="1:7" ht="20.100000000000001" customHeight="1" x14ac:dyDescent="0.2">
      <c r="A1211" s="259"/>
      <c r="B1211" s="175"/>
      <c r="C1211" s="176" t="s">
        <v>825</v>
      </c>
      <c r="D1211" s="177"/>
      <c r="E1211" s="178"/>
      <c r="F1211" s="179"/>
      <c r="G1211" s="180"/>
    </row>
    <row r="1212" spans="1:7" ht="20.100000000000001" customHeight="1" x14ac:dyDescent="0.2">
      <c r="A1212" s="260"/>
      <c r="B1212" s="181">
        <f t="shared" ref="B1212:B1223" si="150">IF(A1212=0,0,VLOOKUP(A1212,Tabla_Indices,2,FALSE))</f>
        <v>0</v>
      </c>
      <c r="C1212" s="261"/>
      <c r="D1212" s="262"/>
      <c r="E1212" s="263"/>
      <c r="F1212" s="264"/>
      <c r="G1212" s="182">
        <f>ROUND(E1212*F1212,2)</f>
        <v>0</v>
      </c>
    </row>
    <row r="1213" spans="1:7" ht="20.100000000000001" customHeight="1" x14ac:dyDescent="0.2">
      <c r="A1213" s="265"/>
      <c r="B1213" s="181">
        <f t="shared" si="150"/>
        <v>0</v>
      </c>
      <c r="C1213" s="261"/>
      <c r="D1213" s="262"/>
      <c r="E1213" s="263"/>
      <c r="F1213" s="264"/>
      <c r="G1213" s="182">
        <f t="shared" ref="G1213:G1223" si="151">ROUND(E1213*F1213,2)</f>
        <v>0</v>
      </c>
    </row>
    <row r="1214" spans="1:7" ht="20.100000000000001" customHeight="1" x14ac:dyDescent="0.2">
      <c r="A1214" s="260"/>
      <c r="B1214" s="181">
        <f t="shared" si="150"/>
        <v>0</v>
      </c>
      <c r="C1214" s="261"/>
      <c r="D1214" s="262"/>
      <c r="E1214" s="263"/>
      <c r="F1214" s="264"/>
      <c r="G1214" s="182">
        <f t="shared" si="151"/>
        <v>0</v>
      </c>
    </row>
    <row r="1215" spans="1:7" ht="20.100000000000001" customHeight="1" x14ac:dyDescent="0.2">
      <c r="A1215" s="260"/>
      <c r="B1215" s="181">
        <f t="shared" si="150"/>
        <v>0</v>
      </c>
      <c r="C1215" s="261"/>
      <c r="D1215" s="262"/>
      <c r="E1215" s="263"/>
      <c r="F1215" s="264"/>
      <c r="G1215" s="182">
        <f t="shared" si="151"/>
        <v>0</v>
      </c>
    </row>
    <row r="1216" spans="1:7" ht="20.100000000000001" customHeight="1" x14ac:dyDescent="0.2">
      <c r="A1216" s="260"/>
      <c r="B1216" s="181">
        <f t="shared" si="150"/>
        <v>0</v>
      </c>
      <c r="C1216" s="261"/>
      <c r="D1216" s="262"/>
      <c r="E1216" s="266"/>
      <c r="F1216" s="264"/>
      <c r="G1216" s="182">
        <f t="shared" si="151"/>
        <v>0</v>
      </c>
    </row>
    <row r="1217" spans="1:7" ht="20.100000000000001" customHeight="1" x14ac:dyDescent="0.2">
      <c r="A1217" s="260"/>
      <c r="B1217" s="181">
        <f t="shared" si="150"/>
        <v>0</v>
      </c>
      <c r="C1217" s="261"/>
      <c r="D1217" s="262"/>
      <c r="E1217" s="266"/>
      <c r="F1217" s="264"/>
      <c r="G1217" s="182">
        <f t="shared" si="151"/>
        <v>0</v>
      </c>
    </row>
    <row r="1218" spans="1:7" ht="20.100000000000001" customHeight="1" x14ac:dyDescent="0.2">
      <c r="A1218" s="260"/>
      <c r="B1218" s="181">
        <f t="shared" si="150"/>
        <v>0</v>
      </c>
      <c r="C1218" s="261"/>
      <c r="D1218" s="262"/>
      <c r="E1218" s="263"/>
      <c r="F1218" s="264"/>
      <c r="G1218" s="182">
        <f t="shared" si="151"/>
        <v>0</v>
      </c>
    </row>
    <row r="1219" spans="1:7" ht="20.100000000000001" customHeight="1" x14ac:dyDescent="0.2">
      <c r="A1219" s="260"/>
      <c r="B1219" s="181">
        <f t="shared" si="150"/>
        <v>0</v>
      </c>
      <c r="C1219" s="261"/>
      <c r="D1219" s="262"/>
      <c r="E1219" s="263"/>
      <c r="F1219" s="264"/>
      <c r="G1219" s="182">
        <f t="shared" si="151"/>
        <v>0</v>
      </c>
    </row>
    <row r="1220" spans="1:7" ht="20.100000000000001" customHeight="1" x14ac:dyDescent="0.2">
      <c r="A1220" s="260"/>
      <c r="B1220" s="181">
        <f t="shared" si="150"/>
        <v>0</v>
      </c>
      <c r="C1220" s="261"/>
      <c r="D1220" s="262"/>
      <c r="E1220" s="263"/>
      <c r="F1220" s="264"/>
      <c r="G1220" s="182">
        <f t="shared" si="151"/>
        <v>0</v>
      </c>
    </row>
    <row r="1221" spans="1:7" ht="20.100000000000001" customHeight="1" x14ac:dyDescent="0.2">
      <c r="A1221" s="260"/>
      <c r="B1221" s="181">
        <f t="shared" si="150"/>
        <v>0</v>
      </c>
      <c r="C1221" s="261"/>
      <c r="D1221" s="262"/>
      <c r="E1221" s="263"/>
      <c r="F1221" s="264"/>
      <c r="G1221" s="182">
        <f t="shared" si="151"/>
        <v>0</v>
      </c>
    </row>
    <row r="1222" spans="1:7" ht="20.100000000000001" customHeight="1" x14ac:dyDescent="0.2">
      <c r="A1222" s="260"/>
      <c r="B1222" s="181">
        <f t="shared" si="150"/>
        <v>0</v>
      </c>
      <c r="C1222" s="261"/>
      <c r="D1222" s="262"/>
      <c r="E1222" s="263"/>
      <c r="F1222" s="264"/>
      <c r="G1222" s="182">
        <f t="shared" si="151"/>
        <v>0</v>
      </c>
    </row>
    <row r="1223" spans="1:7" ht="20.100000000000001" customHeight="1" x14ac:dyDescent="0.2">
      <c r="A1223" s="260"/>
      <c r="B1223" s="181">
        <f t="shared" si="150"/>
        <v>0</v>
      </c>
      <c r="C1223" s="261"/>
      <c r="D1223" s="262"/>
      <c r="E1223" s="263"/>
      <c r="F1223" s="264"/>
      <c r="G1223" s="182">
        <f t="shared" si="151"/>
        <v>0</v>
      </c>
    </row>
    <row r="1224" spans="1:7" ht="20.100000000000001" customHeight="1" x14ac:dyDescent="0.2">
      <c r="A1224" s="183"/>
      <c r="B1224" s="169"/>
      <c r="C1224" s="169"/>
      <c r="D1224" s="164"/>
      <c r="E1224" s="165"/>
      <c r="F1224" s="184" t="s">
        <v>38</v>
      </c>
      <c r="G1224" s="185">
        <f>SUBTOTAL(9,G1212:G1223)</f>
        <v>0</v>
      </c>
    </row>
    <row r="1225" spans="1:7" ht="20.100000000000001" customHeight="1" x14ac:dyDescent="0.2">
      <c r="A1225" s="183"/>
      <c r="B1225" s="169"/>
      <c r="C1225" s="186" t="s">
        <v>826</v>
      </c>
      <c r="D1225" s="164"/>
      <c r="E1225" s="165"/>
      <c r="F1225" s="166"/>
      <c r="G1225" s="187"/>
    </row>
    <row r="1226" spans="1:7" ht="20.100000000000001" customHeight="1" x14ac:dyDescent="0.2">
      <c r="A1226" s="260"/>
      <c r="B1226" s="181">
        <f t="shared" ref="B1226:B1235" si="152">IF(A1226=0,0,VLOOKUP(A1226,Tabla_Indices,2,FALSE))</f>
        <v>0</v>
      </c>
      <c r="C1226" s="267"/>
      <c r="D1226" s="262"/>
      <c r="E1226" s="263"/>
      <c r="F1226" s="264"/>
      <c r="G1226" s="182">
        <f>ROUND(E1226*F1226,2)</f>
        <v>0</v>
      </c>
    </row>
    <row r="1227" spans="1:7" ht="20.100000000000001" customHeight="1" x14ac:dyDescent="0.2">
      <c r="A1227" s="260"/>
      <c r="B1227" s="181">
        <f t="shared" si="152"/>
        <v>0</v>
      </c>
      <c r="C1227" s="261"/>
      <c r="D1227" s="262"/>
      <c r="E1227" s="263"/>
      <c r="F1227" s="264"/>
      <c r="G1227" s="182">
        <f>ROUND(E1227*F1227,2)</f>
        <v>0</v>
      </c>
    </row>
    <row r="1228" spans="1:7" ht="20.100000000000001" customHeight="1" x14ac:dyDescent="0.2">
      <c r="A1228" s="260"/>
      <c r="B1228" s="181">
        <f t="shared" si="152"/>
        <v>0</v>
      </c>
      <c r="C1228" s="261"/>
      <c r="D1228" s="262"/>
      <c r="E1228" s="263"/>
      <c r="F1228" s="264"/>
      <c r="G1228" s="182">
        <f t="shared" ref="G1228:G1235" si="153">ROUND(E1228*F1228,2)</f>
        <v>0</v>
      </c>
    </row>
    <row r="1229" spans="1:7" ht="20.100000000000001" customHeight="1" x14ac:dyDescent="0.2">
      <c r="A1229" s="260"/>
      <c r="B1229" s="181">
        <f t="shared" si="152"/>
        <v>0</v>
      </c>
      <c r="C1229" s="261"/>
      <c r="D1229" s="262"/>
      <c r="E1229" s="263"/>
      <c r="F1229" s="264"/>
      <c r="G1229" s="182">
        <f t="shared" si="153"/>
        <v>0</v>
      </c>
    </row>
    <row r="1230" spans="1:7" ht="20.100000000000001" customHeight="1" x14ac:dyDescent="0.2">
      <c r="A1230" s="260"/>
      <c r="B1230" s="181">
        <f t="shared" si="152"/>
        <v>0</v>
      </c>
      <c r="C1230" s="261"/>
      <c r="D1230" s="262"/>
      <c r="E1230" s="263"/>
      <c r="F1230" s="264"/>
      <c r="G1230" s="182">
        <f t="shared" si="153"/>
        <v>0</v>
      </c>
    </row>
    <row r="1231" spans="1:7" ht="20.100000000000001" customHeight="1" x14ac:dyDescent="0.2">
      <c r="A1231" s="260"/>
      <c r="B1231" s="181">
        <f t="shared" si="152"/>
        <v>0</v>
      </c>
      <c r="C1231" s="261"/>
      <c r="D1231" s="262"/>
      <c r="E1231" s="263"/>
      <c r="F1231" s="264"/>
      <c r="G1231" s="182">
        <f t="shared" si="153"/>
        <v>0</v>
      </c>
    </row>
    <row r="1232" spans="1:7" ht="20.100000000000001" customHeight="1" x14ac:dyDescent="0.2">
      <c r="A1232" s="260"/>
      <c r="B1232" s="181">
        <f t="shared" si="152"/>
        <v>0</v>
      </c>
      <c r="C1232" s="261"/>
      <c r="D1232" s="262"/>
      <c r="E1232" s="263"/>
      <c r="F1232" s="264"/>
      <c r="G1232" s="182">
        <f t="shared" si="153"/>
        <v>0</v>
      </c>
    </row>
    <row r="1233" spans="1:7" ht="20.100000000000001" customHeight="1" x14ac:dyDescent="0.2">
      <c r="A1233" s="260"/>
      <c r="B1233" s="181">
        <f t="shared" si="152"/>
        <v>0</v>
      </c>
      <c r="C1233" s="261"/>
      <c r="D1233" s="262"/>
      <c r="E1233" s="263"/>
      <c r="F1233" s="264"/>
      <c r="G1233" s="182">
        <f t="shared" si="153"/>
        <v>0</v>
      </c>
    </row>
    <row r="1234" spans="1:7" ht="20.100000000000001" customHeight="1" x14ac:dyDescent="0.2">
      <c r="A1234" s="260"/>
      <c r="B1234" s="181">
        <f t="shared" si="152"/>
        <v>0</v>
      </c>
      <c r="C1234" s="261"/>
      <c r="D1234" s="262"/>
      <c r="E1234" s="263"/>
      <c r="F1234" s="264"/>
      <c r="G1234" s="182">
        <f t="shared" si="153"/>
        <v>0</v>
      </c>
    </row>
    <row r="1235" spans="1:7" ht="20.100000000000001" customHeight="1" x14ac:dyDescent="0.2">
      <c r="A1235" s="260"/>
      <c r="B1235" s="181">
        <f t="shared" si="152"/>
        <v>0</v>
      </c>
      <c r="C1235" s="261"/>
      <c r="D1235" s="262"/>
      <c r="E1235" s="263"/>
      <c r="F1235" s="264"/>
      <c r="G1235" s="182">
        <f t="shared" si="153"/>
        <v>0</v>
      </c>
    </row>
    <row r="1236" spans="1:7" ht="20.100000000000001" customHeight="1" x14ac:dyDescent="0.2">
      <c r="A1236" s="183"/>
      <c r="B1236" s="169"/>
      <c r="C1236" s="169"/>
      <c r="D1236" s="164"/>
      <c r="E1236" s="165"/>
      <c r="F1236" s="184" t="s">
        <v>39</v>
      </c>
      <c r="G1236" s="185">
        <f>SUBTOTAL(9,G1226:G1235)</f>
        <v>0</v>
      </c>
    </row>
    <row r="1237" spans="1:7" ht="20.100000000000001" customHeight="1" x14ac:dyDescent="0.2">
      <c r="A1237" s="183"/>
      <c r="B1237" s="169"/>
      <c r="C1237" s="186" t="s">
        <v>827</v>
      </c>
      <c r="D1237" s="164"/>
      <c r="E1237" s="165"/>
      <c r="F1237" s="169"/>
      <c r="G1237" s="187"/>
    </row>
    <row r="1238" spans="1:7" ht="20.100000000000001" customHeight="1" x14ac:dyDescent="0.2">
      <c r="A1238" s="260"/>
      <c r="B1238" s="181">
        <f t="shared" ref="B1238:B1246" si="154">IF(A1238=0,0,VLOOKUP(A1238,Tabla_Indices,2,FALSE))</f>
        <v>0</v>
      </c>
      <c r="C1238" s="261"/>
      <c r="D1238" s="262"/>
      <c r="E1238" s="263"/>
      <c r="F1238" s="268"/>
      <c r="G1238" s="188">
        <f>ROUND(E1238*F1238,2)</f>
        <v>0</v>
      </c>
    </row>
    <row r="1239" spans="1:7" ht="20.100000000000001" customHeight="1" x14ac:dyDescent="0.2">
      <c r="A1239" s="260"/>
      <c r="B1239" s="181">
        <f t="shared" si="154"/>
        <v>0</v>
      </c>
      <c r="C1239" s="267"/>
      <c r="D1239" s="262"/>
      <c r="E1239" s="263"/>
      <c r="F1239" s="264"/>
      <c r="G1239" s="188">
        <f>ROUND(E1239*F1239,2)</f>
        <v>0</v>
      </c>
    </row>
    <row r="1240" spans="1:7" ht="20.100000000000001" customHeight="1" x14ac:dyDescent="0.2">
      <c r="A1240" s="260"/>
      <c r="B1240" s="181">
        <f t="shared" si="154"/>
        <v>0</v>
      </c>
      <c r="C1240" s="269"/>
      <c r="D1240" s="262"/>
      <c r="E1240" s="263"/>
      <c r="F1240" s="264"/>
      <c r="G1240" s="188">
        <f>ROUND(E1240*F1240,2)</f>
        <v>0</v>
      </c>
    </row>
    <row r="1241" spans="1:7" ht="20.100000000000001" customHeight="1" x14ac:dyDescent="0.2">
      <c r="A1241" s="260"/>
      <c r="B1241" s="181">
        <f t="shared" si="154"/>
        <v>0</v>
      </c>
      <c r="C1241" s="269"/>
      <c r="D1241" s="262"/>
      <c r="E1241" s="263"/>
      <c r="F1241" s="264"/>
      <c r="G1241" s="188">
        <f>ROUND(E1241*F1241,2)</f>
        <v>0</v>
      </c>
    </row>
    <row r="1242" spans="1:7" ht="20.100000000000001" customHeight="1" x14ac:dyDescent="0.2">
      <c r="A1242" s="260"/>
      <c r="B1242" s="181">
        <f t="shared" si="154"/>
        <v>0</v>
      </c>
      <c r="C1242" s="269"/>
      <c r="D1242" s="262"/>
      <c r="E1242" s="263"/>
      <c r="F1242" s="264"/>
      <c r="G1242" s="188">
        <f t="shared" ref="G1242:G1246" si="155">ROUND(E1242*F1242,2)</f>
        <v>0</v>
      </c>
    </row>
    <row r="1243" spans="1:7" ht="20.100000000000001" customHeight="1" x14ac:dyDescent="0.2">
      <c r="A1243" s="260"/>
      <c r="B1243" s="181">
        <f t="shared" si="154"/>
        <v>0</v>
      </c>
      <c r="C1243" s="269"/>
      <c r="D1243" s="262"/>
      <c r="E1243" s="263"/>
      <c r="F1243" s="264"/>
      <c r="G1243" s="188">
        <f t="shared" si="155"/>
        <v>0</v>
      </c>
    </row>
    <row r="1244" spans="1:7" ht="20.100000000000001" customHeight="1" x14ac:dyDescent="0.2">
      <c r="A1244" s="260"/>
      <c r="B1244" s="181">
        <f t="shared" si="154"/>
        <v>0</v>
      </c>
      <c r="C1244" s="261"/>
      <c r="D1244" s="262"/>
      <c r="E1244" s="263"/>
      <c r="F1244" s="264"/>
      <c r="G1244" s="188">
        <f t="shared" si="155"/>
        <v>0</v>
      </c>
    </row>
    <row r="1245" spans="1:7" ht="20.100000000000001" customHeight="1" x14ac:dyDescent="0.2">
      <c r="A1245" s="260"/>
      <c r="B1245" s="181">
        <f t="shared" si="154"/>
        <v>0</v>
      </c>
      <c r="C1245" s="261"/>
      <c r="D1245" s="262"/>
      <c r="E1245" s="263"/>
      <c r="F1245" s="264"/>
      <c r="G1245" s="188">
        <f t="shared" si="155"/>
        <v>0</v>
      </c>
    </row>
    <row r="1246" spans="1:7" ht="20.100000000000001" customHeight="1" x14ac:dyDescent="0.2">
      <c r="A1246" s="260"/>
      <c r="B1246" s="181">
        <f t="shared" si="154"/>
        <v>0</v>
      </c>
      <c r="C1246" s="261"/>
      <c r="D1246" s="262"/>
      <c r="E1246" s="263"/>
      <c r="F1246" s="264"/>
      <c r="G1246" s="188">
        <f t="shared" si="155"/>
        <v>0</v>
      </c>
    </row>
    <row r="1247" spans="1:7" ht="20.100000000000001" customHeight="1" x14ac:dyDescent="0.2">
      <c r="A1247" s="189"/>
      <c r="B1247" s="164"/>
      <c r="C1247" s="169"/>
      <c r="D1247" s="164"/>
      <c r="E1247" s="165"/>
      <c r="F1247" s="184" t="s">
        <v>40</v>
      </c>
      <c r="G1247" s="185">
        <f>SUBTOTAL(9,G1238:G1246)</f>
        <v>0</v>
      </c>
    </row>
    <row r="1248" spans="1:7" ht="20.100000000000001" customHeight="1" thickBot="1" x14ac:dyDescent="0.25">
      <c r="A1248" s="190"/>
      <c r="B1248" s="191"/>
      <c r="C1248" s="192"/>
      <c r="D1248" s="191"/>
      <c r="E1248" s="193"/>
      <c r="F1248" s="194"/>
      <c r="G1248" s="195"/>
    </row>
    <row r="1249" spans="1:7" ht="20.100000000000001" customHeight="1" thickBot="1" x14ac:dyDescent="0.25">
      <c r="A1249" s="244" t="str">
        <f>B1207</f>
        <v>7-2</v>
      </c>
      <c r="B1249" s="242" t="str">
        <f>C1207</f>
        <v>Ladrillo cerámico macizo armada e = 0,20 m</v>
      </c>
      <c r="C1249" s="196"/>
      <c r="D1249" s="196" t="s">
        <v>41</v>
      </c>
      <c r="E1249" s="197"/>
      <c r="F1249" s="198" t="s">
        <v>42</v>
      </c>
      <c r="G1249" s="199">
        <f>SUBTOTAL(9,G1212:G1248)</f>
        <v>0</v>
      </c>
    </row>
    <row r="1250" spans="1:7" ht="20.100000000000001" customHeight="1" thickTop="1" thickBot="1" x14ac:dyDescent="0.25"/>
    <row r="1251" spans="1:7" ht="20.100000000000001" customHeight="1" thickTop="1" x14ac:dyDescent="0.2">
      <c r="A1251" s="335" t="s">
        <v>44</v>
      </c>
      <c r="B1251" s="336"/>
      <c r="C1251" s="336"/>
      <c r="D1251" s="336"/>
      <c r="E1251" s="336"/>
      <c r="F1251" s="336"/>
      <c r="G1251" s="337"/>
    </row>
    <row r="1252" spans="1:7" ht="20.100000000000001" customHeight="1" x14ac:dyDescent="0.2">
      <c r="A1252" s="154" t="s">
        <v>823</v>
      </c>
      <c r="B1252" s="155" t="str">
        <f>Comitente</f>
        <v>DIRECCIÓN ARQUITECTURA</v>
      </c>
      <c r="C1252" s="156"/>
      <c r="D1252" s="157"/>
      <c r="E1252" s="157"/>
      <c r="F1252" s="158"/>
      <c r="G1252" s="159"/>
    </row>
    <row r="1253" spans="1:7" ht="20.100000000000001" customHeight="1" x14ac:dyDescent="0.2">
      <c r="A1253" s="154" t="s">
        <v>824</v>
      </c>
      <c r="B1253" s="155">
        <f>Contratista</f>
        <v>0</v>
      </c>
      <c r="C1253" s="160"/>
      <c r="D1253" s="160"/>
      <c r="E1253" s="160"/>
      <c r="F1253" s="155"/>
      <c r="G1253" s="161"/>
    </row>
    <row r="1254" spans="1:7" ht="20.100000000000001" customHeight="1" x14ac:dyDescent="0.2">
      <c r="A1254" s="154" t="s">
        <v>31</v>
      </c>
      <c r="B1254" s="155" t="str">
        <f>Obra</f>
        <v>ESTADIO DEPORTIVO U.P.C.N.</v>
      </c>
      <c r="C1254" s="160"/>
      <c r="D1254" s="160"/>
      <c r="E1254" s="160"/>
      <c r="F1254" s="155" t="s">
        <v>45</v>
      </c>
      <c r="G1254" s="161" t="str">
        <f>Fecha_Base</f>
        <v>02/11/2017</v>
      </c>
    </row>
    <row r="1255" spans="1:7" ht="20.100000000000001" customHeight="1" x14ac:dyDescent="0.2">
      <c r="A1255" s="162" t="s">
        <v>822</v>
      </c>
      <c r="B1255" s="163" t="str">
        <f>Ubicación</f>
        <v>DEPARTAMENTO RAWSON</v>
      </c>
      <c r="C1255" s="163"/>
      <c r="D1255" s="164"/>
      <c r="E1255" s="165"/>
      <c r="F1255" s="166"/>
      <c r="G1255" s="167"/>
    </row>
    <row r="1256" spans="1:7" ht="20.100000000000001" customHeight="1" x14ac:dyDescent="0.2">
      <c r="A1256" s="162" t="s">
        <v>46</v>
      </c>
      <c r="B1256" s="270">
        <v>7</v>
      </c>
      <c r="C1256" s="169" t="str">
        <f>IF(B1256="","",VLOOKUP(B1256,Computo_Presupuesto,2,FALSE))</f>
        <v>MAMPOSTERIA</v>
      </c>
      <c r="D1256" s="170"/>
      <c r="E1256" s="165"/>
      <c r="F1256" s="166"/>
      <c r="G1256" s="167"/>
    </row>
    <row r="1257" spans="1:7" ht="20.100000000000001" customHeight="1" x14ac:dyDescent="0.2">
      <c r="A1257" s="162" t="s">
        <v>32</v>
      </c>
      <c r="B1257" s="248" t="s">
        <v>1787</v>
      </c>
      <c r="C1257" s="169" t="str">
        <f>IF(B1257=0,"",VLOOKUP(B1257,Computo_Presupuesto,2,FALSE))</f>
        <v>Ladrillo cerámico macizo armada e = 0,15 m</v>
      </c>
      <c r="D1257" s="164"/>
      <c r="E1257" s="165"/>
      <c r="F1257" s="163" t="s">
        <v>33</v>
      </c>
      <c r="G1257" s="171" t="str">
        <f>IF(B1257=0,"",VLOOKUP(B1257,Computo_Presupuesto,4,FALSE))</f>
        <v>m2</v>
      </c>
    </row>
    <row r="1258" spans="1:7" ht="20.100000000000001" customHeight="1" x14ac:dyDescent="0.2">
      <c r="A1258" s="162"/>
      <c r="B1258" s="163"/>
      <c r="C1258" s="169"/>
      <c r="D1258" s="164"/>
      <c r="E1258" s="165"/>
      <c r="F1258" s="169"/>
      <c r="G1258" s="172"/>
    </row>
    <row r="1259" spans="1:7" ht="20.100000000000001" customHeight="1" x14ac:dyDescent="0.2">
      <c r="A1259" s="338" t="s">
        <v>685</v>
      </c>
      <c r="B1259" s="339"/>
      <c r="C1259" s="340" t="s">
        <v>0</v>
      </c>
      <c r="D1259" s="340" t="s">
        <v>34</v>
      </c>
      <c r="E1259" s="341" t="s">
        <v>35</v>
      </c>
      <c r="F1259" s="342" t="s">
        <v>36</v>
      </c>
      <c r="G1259" s="343" t="s">
        <v>37</v>
      </c>
    </row>
    <row r="1260" spans="1:7" ht="20.100000000000001" customHeight="1" x14ac:dyDescent="0.2">
      <c r="A1260" s="173" t="s">
        <v>686</v>
      </c>
      <c r="B1260" s="174" t="s">
        <v>687</v>
      </c>
      <c r="C1260" s="340"/>
      <c r="D1260" s="340"/>
      <c r="E1260" s="341"/>
      <c r="F1260" s="342"/>
      <c r="G1260" s="343"/>
    </row>
    <row r="1261" spans="1:7" ht="20.100000000000001" customHeight="1" x14ac:dyDescent="0.2">
      <c r="A1261" s="259"/>
      <c r="B1261" s="175"/>
      <c r="C1261" s="176" t="s">
        <v>825</v>
      </c>
      <c r="D1261" s="177"/>
      <c r="E1261" s="178"/>
      <c r="F1261" s="179"/>
      <c r="G1261" s="180"/>
    </row>
    <row r="1262" spans="1:7" ht="20.100000000000001" customHeight="1" x14ac:dyDescent="0.2">
      <c r="A1262" s="260"/>
      <c r="B1262" s="181">
        <f t="shared" ref="B1262:B1273" si="156">IF(A1262=0,0,VLOOKUP(A1262,Tabla_Indices,2,FALSE))</f>
        <v>0</v>
      </c>
      <c r="C1262" s="261"/>
      <c r="D1262" s="262"/>
      <c r="E1262" s="263"/>
      <c r="F1262" s="264"/>
      <c r="G1262" s="182">
        <f>ROUND(E1262*F1262,2)</f>
        <v>0</v>
      </c>
    </row>
    <row r="1263" spans="1:7" ht="20.100000000000001" customHeight="1" x14ac:dyDescent="0.2">
      <c r="A1263" s="265"/>
      <c r="B1263" s="181">
        <f t="shared" si="156"/>
        <v>0</v>
      </c>
      <c r="C1263" s="261"/>
      <c r="D1263" s="262"/>
      <c r="E1263" s="263"/>
      <c r="F1263" s="264"/>
      <c r="G1263" s="182">
        <f t="shared" ref="G1263:G1273" si="157">ROUND(E1263*F1263,2)</f>
        <v>0</v>
      </c>
    </row>
    <row r="1264" spans="1:7" ht="20.100000000000001" customHeight="1" x14ac:dyDescent="0.2">
      <c r="A1264" s="260"/>
      <c r="B1264" s="181">
        <f t="shared" si="156"/>
        <v>0</v>
      </c>
      <c r="C1264" s="261"/>
      <c r="D1264" s="262"/>
      <c r="E1264" s="263"/>
      <c r="F1264" s="264"/>
      <c r="G1264" s="182">
        <f t="shared" si="157"/>
        <v>0</v>
      </c>
    </row>
    <row r="1265" spans="1:7" ht="20.100000000000001" customHeight="1" x14ac:dyDescent="0.2">
      <c r="A1265" s="260"/>
      <c r="B1265" s="181">
        <f t="shared" si="156"/>
        <v>0</v>
      </c>
      <c r="C1265" s="261"/>
      <c r="D1265" s="262"/>
      <c r="E1265" s="263"/>
      <c r="F1265" s="264"/>
      <c r="G1265" s="182">
        <f t="shared" si="157"/>
        <v>0</v>
      </c>
    </row>
    <row r="1266" spans="1:7" ht="20.100000000000001" customHeight="1" x14ac:dyDescent="0.2">
      <c r="A1266" s="260"/>
      <c r="B1266" s="181">
        <f t="shared" si="156"/>
        <v>0</v>
      </c>
      <c r="C1266" s="261"/>
      <c r="D1266" s="262"/>
      <c r="E1266" s="266"/>
      <c r="F1266" s="264"/>
      <c r="G1266" s="182">
        <f t="shared" si="157"/>
        <v>0</v>
      </c>
    </row>
    <row r="1267" spans="1:7" ht="20.100000000000001" customHeight="1" x14ac:dyDescent="0.2">
      <c r="A1267" s="260"/>
      <c r="B1267" s="181">
        <f t="shared" si="156"/>
        <v>0</v>
      </c>
      <c r="C1267" s="261"/>
      <c r="D1267" s="262"/>
      <c r="E1267" s="266"/>
      <c r="F1267" s="264"/>
      <c r="G1267" s="182">
        <f t="shared" si="157"/>
        <v>0</v>
      </c>
    </row>
    <row r="1268" spans="1:7" ht="20.100000000000001" customHeight="1" x14ac:dyDescent="0.2">
      <c r="A1268" s="260"/>
      <c r="B1268" s="181">
        <f t="shared" si="156"/>
        <v>0</v>
      </c>
      <c r="C1268" s="261"/>
      <c r="D1268" s="262"/>
      <c r="E1268" s="263"/>
      <c r="F1268" s="264"/>
      <c r="G1268" s="182">
        <f t="shared" si="157"/>
        <v>0</v>
      </c>
    </row>
    <row r="1269" spans="1:7" ht="20.100000000000001" customHeight="1" x14ac:dyDescent="0.2">
      <c r="A1269" s="260"/>
      <c r="B1269" s="181">
        <f t="shared" si="156"/>
        <v>0</v>
      </c>
      <c r="C1269" s="261"/>
      <c r="D1269" s="262"/>
      <c r="E1269" s="263"/>
      <c r="F1269" s="264"/>
      <c r="G1269" s="182">
        <f t="shared" si="157"/>
        <v>0</v>
      </c>
    </row>
    <row r="1270" spans="1:7" ht="20.100000000000001" customHeight="1" x14ac:dyDescent="0.2">
      <c r="A1270" s="260"/>
      <c r="B1270" s="181">
        <f t="shared" si="156"/>
        <v>0</v>
      </c>
      <c r="C1270" s="261"/>
      <c r="D1270" s="262"/>
      <c r="E1270" s="263"/>
      <c r="F1270" s="264"/>
      <c r="G1270" s="182">
        <f t="shared" si="157"/>
        <v>0</v>
      </c>
    </row>
    <row r="1271" spans="1:7" ht="20.100000000000001" customHeight="1" x14ac:dyDescent="0.2">
      <c r="A1271" s="260"/>
      <c r="B1271" s="181">
        <f t="shared" si="156"/>
        <v>0</v>
      </c>
      <c r="C1271" s="261"/>
      <c r="D1271" s="262"/>
      <c r="E1271" s="263"/>
      <c r="F1271" s="264"/>
      <c r="G1271" s="182">
        <f t="shared" si="157"/>
        <v>0</v>
      </c>
    </row>
    <row r="1272" spans="1:7" ht="20.100000000000001" customHeight="1" x14ac:dyDescent="0.2">
      <c r="A1272" s="260"/>
      <c r="B1272" s="181">
        <f t="shared" si="156"/>
        <v>0</v>
      </c>
      <c r="C1272" s="261"/>
      <c r="D1272" s="262"/>
      <c r="E1272" s="263"/>
      <c r="F1272" s="264"/>
      <c r="G1272" s="182">
        <f t="shared" si="157"/>
        <v>0</v>
      </c>
    </row>
    <row r="1273" spans="1:7" ht="20.100000000000001" customHeight="1" x14ac:dyDescent="0.2">
      <c r="A1273" s="260"/>
      <c r="B1273" s="181">
        <f t="shared" si="156"/>
        <v>0</v>
      </c>
      <c r="C1273" s="261"/>
      <c r="D1273" s="262"/>
      <c r="E1273" s="263"/>
      <c r="F1273" s="264"/>
      <c r="G1273" s="182">
        <f t="shared" si="157"/>
        <v>0</v>
      </c>
    </row>
    <row r="1274" spans="1:7" ht="20.100000000000001" customHeight="1" x14ac:dyDescent="0.2">
      <c r="A1274" s="183"/>
      <c r="B1274" s="169"/>
      <c r="C1274" s="169"/>
      <c r="D1274" s="164"/>
      <c r="E1274" s="165"/>
      <c r="F1274" s="184" t="s">
        <v>38</v>
      </c>
      <c r="G1274" s="185">
        <f>SUBTOTAL(9,G1262:G1273)</f>
        <v>0</v>
      </c>
    </row>
    <row r="1275" spans="1:7" ht="20.100000000000001" customHeight="1" x14ac:dyDescent="0.2">
      <c r="A1275" s="183"/>
      <c r="B1275" s="169"/>
      <c r="C1275" s="186" t="s">
        <v>826</v>
      </c>
      <c r="D1275" s="164"/>
      <c r="E1275" s="165"/>
      <c r="F1275" s="166"/>
      <c r="G1275" s="187"/>
    </row>
    <row r="1276" spans="1:7" ht="20.100000000000001" customHeight="1" x14ac:dyDescent="0.2">
      <c r="A1276" s="260"/>
      <c r="B1276" s="181">
        <f t="shared" ref="B1276:B1285" si="158">IF(A1276=0,0,VLOOKUP(A1276,Tabla_Indices,2,FALSE))</f>
        <v>0</v>
      </c>
      <c r="C1276" s="267"/>
      <c r="D1276" s="262"/>
      <c r="E1276" s="263"/>
      <c r="F1276" s="264"/>
      <c r="G1276" s="182">
        <f>ROUND(E1276*F1276,2)</f>
        <v>0</v>
      </c>
    </row>
    <row r="1277" spans="1:7" ht="20.100000000000001" customHeight="1" x14ac:dyDescent="0.2">
      <c r="A1277" s="260"/>
      <c r="B1277" s="181">
        <f t="shared" si="158"/>
        <v>0</v>
      </c>
      <c r="C1277" s="261"/>
      <c r="D1277" s="262"/>
      <c r="E1277" s="263"/>
      <c r="F1277" s="264"/>
      <c r="G1277" s="182">
        <f>ROUND(E1277*F1277,2)</f>
        <v>0</v>
      </c>
    </row>
    <row r="1278" spans="1:7" ht="20.100000000000001" customHeight="1" x14ac:dyDescent="0.2">
      <c r="A1278" s="260"/>
      <c r="B1278" s="181">
        <f t="shared" si="158"/>
        <v>0</v>
      </c>
      <c r="C1278" s="261"/>
      <c r="D1278" s="262"/>
      <c r="E1278" s="263"/>
      <c r="F1278" s="264"/>
      <c r="G1278" s="182">
        <f t="shared" ref="G1278:G1285" si="159">ROUND(E1278*F1278,2)</f>
        <v>0</v>
      </c>
    </row>
    <row r="1279" spans="1:7" ht="20.100000000000001" customHeight="1" x14ac:dyDescent="0.2">
      <c r="A1279" s="260"/>
      <c r="B1279" s="181">
        <f t="shared" si="158"/>
        <v>0</v>
      </c>
      <c r="C1279" s="261"/>
      <c r="D1279" s="262"/>
      <c r="E1279" s="263"/>
      <c r="F1279" s="264"/>
      <c r="G1279" s="182">
        <f t="shared" si="159"/>
        <v>0</v>
      </c>
    </row>
    <row r="1280" spans="1:7" ht="20.100000000000001" customHeight="1" x14ac:dyDescent="0.2">
      <c r="A1280" s="260"/>
      <c r="B1280" s="181">
        <f t="shared" si="158"/>
        <v>0</v>
      </c>
      <c r="C1280" s="261"/>
      <c r="D1280" s="262"/>
      <c r="E1280" s="263"/>
      <c r="F1280" s="264"/>
      <c r="G1280" s="182">
        <f t="shared" si="159"/>
        <v>0</v>
      </c>
    </row>
    <row r="1281" spans="1:7" ht="20.100000000000001" customHeight="1" x14ac:dyDescent="0.2">
      <c r="A1281" s="260"/>
      <c r="B1281" s="181">
        <f t="shared" si="158"/>
        <v>0</v>
      </c>
      <c r="C1281" s="261"/>
      <c r="D1281" s="262"/>
      <c r="E1281" s="263"/>
      <c r="F1281" s="264"/>
      <c r="G1281" s="182">
        <f t="shared" si="159"/>
        <v>0</v>
      </c>
    </row>
    <row r="1282" spans="1:7" ht="20.100000000000001" customHeight="1" x14ac:dyDescent="0.2">
      <c r="A1282" s="260"/>
      <c r="B1282" s="181">
        <f t="shared" si="158"/>
        <v>0</v>
      </c>
      <c r="C1282" s="261"/>
      <c r="D1282" s="262"/>
      <c r="E1282" s="263"/>
      <c r="F1282" s="264"/>
      <c r="G1282" s="182">
        <f t="shared" si="159"/>
        <v>0</v>
      </c>
    </row>
    <row r="1283" spans="1:7" ht="20.100000000000001" customHeight="1" x14ac:dyDescent="0.2">
      <c r="A1283" s="260"/>
      <c r="B1283" s="181">
        <f t="shared" si="158"/>
        <v>0</v>
      </c>
      <c r="C1283" s="261"/>
      <c r="D1283" s="262"/>
      <c r="E1283" s="263"/>
      <c r="F1283" s="264"/>
      <c r="G1283" s="182">
        <f t="shared" si="159"/>
        <v>0</v>
      </c>
    </row>
    <row r="1284" spans="1:7" ht="20.100000000000001" customHeight="1" x14ac:dyDescent="0.2">
      <c r="A1284" s="260"/>
      <c r="B1284" s="181">
        <f t="shared" si="158"/>
        <v>0</v>
      </c>
      <c r="C1284" s="261"/>
      <c r="D1284" s="262"/>
      <c r="E1284" s="263"/>
      <c r="F1284" s="264"/>
      <c r="G1284" s="182">
        <f t="shared" si="159"/>
        <v>0</v>
      </c>
    </row>
    <row r="1285" spans="1:7" ht="20.100000000000001" customHeight="1" x14ac:dyDescent="0.2">
      <c r="A1285" s="260"/>
      <c r="B1285" s="181">
        <f t="shared" si="158"/>
        <v>0</v>
      </c>
      <c r="C1285" s="261"/>
      <c r="D1285" s="262"/>
      <c r="E1285" s="263"/>
      <c r="F1285" s="264"/>
      <c r="G1285" s="182">
        <f t="shared" si="159"/>
        <v>0</v>
      </c>
    </row>
    <row r="1286" spans="1:7" ht="20.100000000000001" customHeight="1" x14ac:dyDescent="0.2">
      <c r="A1286" s="183"/>
      <c r="B1286" s="169"/>
      <c r="C1286" s="169"/>
      <c r="D1286" s="164"/>
      <c r="E1286" s="165"/>
      <c r="F1286" s="184" t="s">
        <v>39</v>
      </c>
      <c r="G1286" s="185">
        <f>SUBTOTAL(9,G1276:G1285)</f>
        <v>0</v>
      </c>
    </row>
    <row r="1287" spans="1:7" ht="20.100000000000001" customHeight="1" x14ac:dyDescent="0.2">
      <c r="A1287" s="183"/>
      <c r="B1287" s="169"/>
      <c r="C1287" s="186" t="s">
        <v>827</v>
      </c>
      <c r="D1287" s="164"/>
      <c r="E1287" s="165"/>
      <c r="F1287" s="169"/>
      <c r="G1287" s="187"/>
    </row>
    <row r="1288" spans="1:7" ht="20.100000000000001" customHeight="1" x14ac:dyDescent="0.2">
      <c r="A1288" s="260"/>
      <c r="B1288" s="181">
        <f t="shared" ref="B1288:B1296" si="160">IF(A1288=0,0,VLOOKUP(A1288,Tabla_Indices,2,FALSE))</f>
        <v>0</v>
      </c>
      <c r="C1288" s="261"/>
      <c r="D1288" s="262"/>
      <c r="E1288" s="263"/>
      <c r="F1288" s="268"/>
      <c r="G1288" s="188">
        <f>ROUND(E1288*F1288,2)</f>
        <v>0</v>
      </c>
    </row>
    <row r="1289" spans="1:7" ht="20.100000000000001" customHeight="1" x14ac:dyDescent="0.2">
      <c r="A1289" s="260"/>
      <c r="B1289" s="181">
        <f t="shared" si="160"/>
        <v>0</v>
      </c>
      <c r="C1289" s="267"/>
      <c r="D1289" s="262"/>
      <c r="E1289" s="263"/>
      <c r="F1289" s="264"/>
      <c r="G1289" s="188">
        <f>ROUND(E1289*F1289,2)</f>
        <v>0</v>
      </c>
    </row>
    <row r="1290" spans="1:7" ht="20.100000000000001" customHeight="1" x14ac:dyDescent="0.2">
      <c r="A1290" s="260"/>
      <c r="B1290" s="181">
        <f t="shared" si="160"/>
        <v>0</v>
      </c>
      <c r="C1290" s="269"/>
      <c r="D1290" s="262"/>
      <c r="E1290" s="263"/>
      <c r="F1290" s="264"/>
      <c r="G1290" s="188">
        <f>ROUND(E1290*F1290,2)</f>
        <v>0</v>
      </c>
    </row>
    <row r="1291" spans="1:7" ht="20.100000000000001" customHeight="1" x14ac:dyDescent="0.2">
      <c r="A1291" s="260"/>
      <c r="B1291" s="181">
        <f t="shared" si="160"/>
        <v>0</v>
      </c>
      <c r="C1291" s="269"/>
      <c r="D1291" s="262"/>
      <c r="E1291" s="263"/>
      <c r="F1291" s="264"/>
      <c r="G1291" s="188">
        <f>ROUND(E1291*F1291,2)</f>
        <v>0</v>
      </c>
    </row>
    <row r="1292" spans="1:7" ht="20.100000000000001" customHeight="1" x14ac:dyDescent="0.2">
      <c r="A1292" s="260"/>
      <c r="B1292" s="181">
        <f t="shared" si="160"/>
        <v>0</v>
      </c>
      <c r="C1292" s="269"/>
      <c r="D1292" s="262"/>
      <c r="E1292" s="263"/>
      <c r="F1292" s="264"/>
      <c r="G1292" s="188">
        <f t="shared" ref="G1292:G1296" si="161">ROUND(E1292*F1292,2)</f>
        <v>0</v>
      </c>
    </row>
    <row r="1293" spans="1:7" ht="20.100000000000001" customHeight="1" x14ac:dyDescent="0.2">
      <c r="A1293" s="260"/>
      <c r="B1293" s="181">
        <f t="shared" si="160"/>
        <v>0</v>
      </c>
      <c r="C1293" s="269"/>
      <c r="D1293" s="262"/>
      <c r="E1293" s="263"/>
      <c r="F1293" s="264"/>
      <c r="G1293" s="188">
        <f t="shared" si="161"/>
        <v>0</v>
      </c>
    </row>
    <row r="1294" spans="1:7" ht="20.100000000000001" customHeight="1" x14ac:dyDescent="0.2">
      <c r="A1294" s="260"/>
      <c r="B1294" s="181">
        <f t="shared" si="160"/>
        <v>0</v>
      </c>
      <c r="C1294" s="261"/>
      <c r="D1294" s="262"/>
      <c r="E1294" s="263"/>
      <c r="F1294" s="264"/>
      <c r="G1294" s="188">
        <f t="shared" si="161"/>
        <v>0</v>
      </c>
    </row>
    <row r="1295" spans="1:7" ht="20.100000000000001" customHeight="1" x14ac:dyDescent="0.2">
      <c r="A1295" s="260"/>
      <c r="B1295" s="181">
        <f t="shared" si="160"/>
        <v>0</v>
      </c>
      <c r="C1295" s="261"/>
      <c r="D1295" s="262"/>
      <c r="E1295" s="263"/>
      <c r="F1295" s="264"/>
      <c r="G1295" s="188">
        <f t="shared" si="161"/>
        <v>0</v>
      </c>
    </row>
    <row r="1296" spans="1:7" ht="20.100000000000001" customHeight="1" x14ac:dyDescent="0.2">
      <c r="A1296" s="260"/>
      <c r="B1296" s="181">
        <f t="shared" si="160"/>
        <v>0</v>
      </c>
      <c r="C1296" s="261"/>
      <c r="D1296" s="262"/>
      <c r="E1296" s="263"/>
      <c r="F1296" s="264"/>
      <c r="G1296" s="188">
        <f t="shared" si="161"/>
        <v>0</v>
      </c>
    </row>
    <row r="1297" spans="1:7" ht="20.100000000000001" customHeight="1" x14ac:dyDescent="0.2">
      <c r="A1297" s="189"/>
      <c r="B1297" s="164"/>
      <c r="C1297" s="169"/>
      <c r="D1297" s="164"/>
      <c r="E1297" s="165"/>
      <c r="F1297" s="184" t="s">
        <v>40</v>
      </c>
      <c r="G1297" s="185">
        <f>SUBTOTAL(9,G1288:G1296)</f>
        <v>0</v>
      </c>
    </row>
    <row r="1298" spans="1:7" ht="20.100000000000001" customHeight="1" thickBot="1" x14ac:dyDescent="0.25">
      <c r="A1298" s="190"/>
      <c r="B1298" s="191"/>
      <c r="C1298" s="192"/>
      <c r="D1298" s="191"/>
      <c r="E1298" s="193"/>
      <c r="F1298" s="194"/>
      <c r="G1298" s="195"/>
    </row>
    <row r="1299" spans="1:7" ht="20.100000000000001" customHeight="1" thickBot="1" x14ac:dyDescent="0.25">
      <c r="A1299" s="244" t="str">
        <f>B1257</f>
        <v>7-3</v>
      </c>
      <c r="B1299" s="242" t="str">
        <f>C1257</f>
        <v>Ladrillo cerámico macizo armada e = 0,15 m</v>
      </c>
      <c r="C1299" s="196"/>
      <c r="D1299" s="196" t="s">
        <v>41</v>
      </c>
      <c r="E1299" s="197"/>
      <c r="F1299" s="198" t="s">
        <v>42</v>
      </c>
      <c r="G1299" s="199">
        <f>SUBTOTAL(9,G1262:G1298)</f>
        <v>0</v>
      </c>
    </row>
    <row r="1300" spans="1:7" ht="20.100000000000001" customHeight="1" thickTop="1" thickBot="1" x14ac:dyDescent="0.25"/>
    <row r="1301" spans="1:7" ht="20.100000000000001" customHeight="1" thickTop="1" x14ac:dyDescent="0.2">
      <c r="A1301" s="335" t="s">
        <v>44</v>
      </c>
      <c r="B1301" s="336"/>
      <c r="C1301" s="336"/>
      <c r="D1301" s="336"/>
      <c r="E1301" s="336"/>
      <c r="F1301" s="336"/>
      <c r="G1301" s="337"/>
    </row>
    <row r="1302" spans="1:7" ht="20.100000000000001" customHeight="1" x14ac:dyDescent="0.2">
      <c r="A1302" s="154" t="s">
        <v>823</v>
      </c>
      <c r="B1302" s="155" t="str">
        <f>Comitente</f>
        <v>DIRECCIÓN ARQUITECTURA</v>
      </c>
      <c r="C1302" s="156"/>
      <c r="D1302" s="157"/>
      <c r="E1302" s="157"/>
      <c r="F1302" s="158"/>
      <c r="G1302" s="159"/>
    </row>
    <row r="1303" spans="1:7" ht="20.100000000000001" customHeight="1" x14ac:dyDescent="0.2">
      <c r="A1303" s="154" t="s">
        <v>824</v>
      </c>
      <c r="B1303" s="155">
        <f>Contratista</f>
        <v>0</v>
      </c>
      <c r="C1303" s="160"/>
      <c r="D1303" s="160"/>
      <c r="E1303" s="160"/>
      <c r="F1303" s="155"/>
      <c r="G1303" s="161"/>
    </row>
    <row r="1304" spans="1:7" ht="20.100000000000001" customHeight="1" x14ac:dyDescent="0.2">
      <c r="A1304" s="154" t="s">
        <v>31</v>
      </c>
      <c r="B1304" s="155" t="str">
        <f>Obra</f>
        <v>ESTADIO DEPORTIVO U.P.C.N.</v>
      </c>
      <c r="C1304" s="160"/>
      <c r="D1304" s="160"/>
      <c r="E1304" s="160"/>
      <c r="F1304" s="155" t="s">
        <v>45</v>
      </c>
      <c r="G1304" s="161" t="str">
        <f>Fecha_Base</f>
        <v>02/11/2017</v>
      </c>
    </row>
    <row r="1305" spans="1:7" ht="20.100000000000001" customHeight="1" x14ac:dyDescent="0.2">
      <c r="A1305" s="162" t="s">
        <v>822</v>
      </c>
      <c r="B1305" s="163" t="str">
        <f>Ubicación</f>
        <v>DEPARTAMENTO RAWSON</v>
      </c>
      <c r="C1305" s="163"/>
      <c r="D1305" s="164"/>
      <c r="E1305" s="165"/>
      <c r="F1305" s="166"/>
      <c r="G1305" s="167"/>
    </row>
    <row r="1306" spans="1:7" ht="20.100000000000001" customHeight="1" x14ac:dyDescent="0.2">
      <c r="A1306" s="162" t="s">
        <v>46</v>
      </c>
      <c r="B1306" s="270">
        <v>7</v>
      </c>
      <c r="C1306" s="169" t="str">
        <f>IF(B1306="","",VLOOKUP(B1306,Computo_Presupuesto,2,FALSE))</f>
        <v>MAMPOSTERIA</v>
      </c>
      <c r="D1306" s="170"/>
      <c r="E1306" s="165"/>
      <c r="F1306" s="166"/>
      <c r="G1306" s="167"/>
    </row>
    <row r="1307" spans="1:7" ht="20.100000000000001" customHeight="1" x14ac:dyDescent="0.2">
      <c r="A1307" s="162" t="s">
        <v>32</v>
      </c>
      <c r="B1307" s="248" t="s">
        <v>1788</v>
      </c>
      <c r="C1307" s="169" t="str">
        <f>IF(B1307=0,"",VLOOKUP(B1307,Computo_Presupuesto,2,FALSE))</f>
        <v>Ladrillo cerámico macizo armada e = 0,10 m</v>
      </c>
      <c r="D1307" s="164"/>
      <c r="E1307" s="165"/>
      <c r="F1307" s="163" t="s">
        <v>33</v>
      </c>
      <c r="G1307" s="171" t="str">
        <f>IF(B1307=0,"",VLOOKUP(B1307,Computo_Presupuesto,4,FALSE))</f>
        <v>m2</v>
      </c>
    </row>
    <row r="1308" spans="1:7" ht="20.100000000000001" customHeight="1" x14ac:dyDescent="0.2">
      <c r="A1308" s="162"/>
      <c r="B1308" s="163"/>
      <c r="C1308" s="169"/>
      <c r="D1308" s="164"/>
      <c r="E1308" s="165"/>
      <c r="F1308" s="169"/>
      <c r="G1308" s="172"/>
    </row>
    <row r="1309" spans="1:7" ht="20.100000000000001" customHeight="1" x14ac:dyDescent="0.2">
      <c r="A1309" s="338" t="s">
        <v>685</v>
      </c>
      <c r="B1309" s="339"/>
      <c r="C1309" s="340" t="s">
        <v>0</v>
      </c>
      <c r="D1309" s="340" t="s">
        <v>34</v>
      </c>
      <c r="E1309" s="341" t="s">
        <v>35</v>
      </c>
      <c r="F1309" s="342" t="s">
        <v>36</v>
      </c>
      <c r="G1309" s="343" t="s">
        <v>37</v>
      </c>
    </row>
    <row r="1310" spans="1:7" s="15" customFormat="1" ht="20.100000000000001" customHeight="1" x14ac:dyDescent="0.2">
      <c r="A1310" s="173" t="s">
        <v>686</v>
      </c>
      <c r="B1310" s="174" t="s">
        <v>687</v>
      </c>
      <c r="C1310" s="340"/>
      <c r="D1310" s="340"/>
      <c r="E1310" s="341"/>
      <c r="F1310" s="342"/>
      <c r="G1310" s="343"/>
    </row>
    <row r="1311" spans="1:7" ht="20.100000000000001" customHeight="1" x14ac:dyDescent="0.2">
      <c r="A1311" s="259"/>
      <c r="B1311" s="175"/>
      <c r="C1311" s="176" t="s">
        <v>825</v>
      </c>
      <c r="D1311" s="177"/>
      <c r="E1311" s="178"/>
      <c r="F1311" s="179"/>
      <c r="G1311" s="180"/>
    </row>
    <row r="1312" spans="1:7" ht="20.100000000000001" customHeight="1" x14ac:dyDescent="0.2">
      <c r="A1312" s="260"/>
      <c r="B1312" s="181">
        <f t="shared" ref="B1312:B1323" si="162">IF(A1312=0,0,VLOOKUP(A1312,Tabla_Indices,2,FALSE))</f>
        <v>0</v>
      </c>
      <c r="C1312" s="261"/>
      <c r="D1312" s="262"/>
      <c r="E1312" s="263"/>
      <c r="F1312" s="264"/>
      <c r="G1312" s="182">
        <f>ROUND(E1312*F1312,2)</f>
        <v>0</v>
      </c>
    </row>
    <row r="1313" spans="1:7" ht="20.100000000000001" customHeight="1" x14ac:dyDescent="0.2">
      <c r="A1313" s="265"/>
      <c r="B1313" s="181">
        <f t="shared" si="162"/>
        <v>0</v>
      </c>
      <c r="C1313" s="261"/>
      <c r="D1313" s="262"/>
      <c r="E1313" s="263"/>
      <c r="F1313" s="264"/>
      <c r="G1313" s="182">
        <f t="shared" ref="G1313:G1323" si="163">ROUND(E1313*F1313,2)</f>
        <v>0</v>
      </c>
    </row>
    <row r="1314" spans="1:7" ht="20.100000000000001" customHeight="1" x14ac:dyDescent="0.2">
      <c r="A1314" s="260"/>
      <c r="B1314" s="181">
        <f t="shared" si="162"/>
        <v>0</v>
      </c>
      <c r="C1314" s="261"/>
      <c r="D1314" s="262"/>
      <c r="E1314" s="263"/>
      <c r="F1314" s="264"/>
      <c r="G1314" s="182">
        <f t="shared" si="163"/>
        <v>0</v>
      </c>
    </row>
    <row r="1315" spans="1:7" ht="20.100000000000001" customHeight="1" x14ac:dyDescent="0.2">
      <c r="A1315" s="260"/>
      <c r="B1315" s="181">
        <f t="shared" si="162"/>
        <v>0</v>
      </c>
      <c r="C1315" s="261"/>
      <c r="D1315" s="262"/>
      <c r="E1315" s="263"/>
      <c r="F1315" s="264"/>
      <c r="G1315" s="182">
        <f t="shared" si="163"/>
        <v>0</v>
      </c>
    </row>
    <row r="1316" spans="1:7" ht="20.100000000000001" customHeight="1" x14ac:dyDescent="0.2">
      <c r="A1316" s="260"/>
      <c r="B1316" s="181">
        <f t="shared" si="162"/>
        <v>0</v>
      </c>
      <c r="C1316" s="261"/>
      <c r="D1316" s="262"/>
      <c r="E1316" s="266"/>
      <c r="F1316" s="264"/>
      <c r="G1316" s="182">
        <f t="shared" si="163"/>
        <v>0</v>
      </c>
    </row>
    <row r="1317" spans="1:7" ht="20.100000000000001" customHeight="1" x14ac:dyDescent="0.2">
      <c r="A1317" s="260"/>
      <c r="B1317" s="181">
        <f t="shared" si="162"/>
        <v>0</v>
      </c>
      <c r="C1317" s="261"/>
      <c r="D1317" s="262"/>
      <c r="E1317" s="266"/>
      <c r="F1317" s="264"/>
      <c r="G1317" s="182">
        <f t="shared" si="163"/>
        <v>0</v>
      </c>
    </row>
    <row r="1318" spans="1:7" ht="20.100000000000001" customHeight="1" x14ac:dyDescent="0.2">
      <c r="A1318" s="260"/>
      <c r="B1318" s="181">
        <f t="shared" si="162"/>
        <v>0</v>
      </c>
      <c r="C1318" s="261"/>
      <c r="D1318" s="262"/>
      <c r="E1318" s="263"/>
      <c r="F1318" s="264"/>
      <c r="G1318" s="182">
        <f t="shared" si="163"/>
        <v>0</v>
      </c>
    </row>
    <row r="1319" spans="1:7" ht="20.100000000000001" customHeight="1" x14ac:dyDescent="0.2">
      <c r="A1319" s="260"/>
      <c r="B1319" s="181">
        <f t="shared" si="162"/>
        <v>0</v>
      </c>
      <c r="C1319" s="261"/>
      <c r="D1319" s="262"/>
      <c r="E1319" s="263"/>
      <c r="F1319" s="264"/>
      <c r="G1319" s="182">
        <f t="shared" si="163"/>
        <v>0</v>
      </c>
    </row>
    <row r="1320" spans="1:7" ht="20.100000000000001" customHeight="1" x14ac:dyDescent="0.2">
      <c r="A1320" s="260"/>
      <c r="B1320" s="181">
        <f t="shared" si="162"/>
        <v>0</v>
      </c>
      <c r="C1320" s="261"/>
      <c r="D1320" s="262"/>
      <c r="E1320" s="263"/>
      <c r="F1320" s="264"/>
      <c r="G1320" s="182">
        <f t="shared" si="163"/>
        <v>0</v>
      </c>
    </row>
    <row r="1321" spans="1:7" ht="20.100000000000001" customHeight="1" x14ac:dyDescent="0.2">
      <c r="A1321" s="260"/>
      <c r="B1321" s="181">
        <f t="shared" si="162"/>
        <v>0</v>
      </c>
      <c r="C1321" s="261"/>
      <c r="D1321" s="262"/>
      <c r="E1321" s="263"/>
      <c r="F1321" s="264"/>
      <c r="G1321" s="182">
        <f t="shared" si="163"/>
        <v>0</v>
      </c>
    </row>
    <row r="1322" spans="1:7" ht="20.100000000000001" customHeight="1" x14ac:dyDescent="0.2">
      <c r="A1322" s="260"/>
      <c r="B1322" s="181">
        <f t="shared" si="162"/>
        <v>0</v>
      </c>
      <c r="C1322" s="261"/>
      <c r="D1322" s="262"/>
      <c r="E1322" s="263"/>
      <c r="F1322" s="264"/>
      <c r="G1322" s="182">
        <f t="shared" si="163"/>
        <v>0</v>
      </c>
    </row>
    <row r="1323" spans="1:7" ht="20.100000000000001" customHeight="1" x14ac:dyDescent="0.2">
      <c r="A1323" s="260"/>
      <c r="B1323" s="181">
        <f t="shared" si="162"/>
        <v>0</v>
      </c>
      <c r="C1323" s="261"/>
      <c r="D1323" s="262"/>
      <c r="E1323" s="263"/>
      <c r="F1323" s="264"/>
      <c r="G1323" s="182">
        <f t="shared" si="163"/>
        <v>0</v>
      </c>
    </row>
    <row r="1324" spans="1:7" ht="20.100000000000001" customHeight="1" x14ac:dyDescent="0.2">
      <c r="A1324" s="183"/>
      <c r="B1324" s="169"/>
      <c r="C1324" s="169"/>
      <c r="D1324" s="164"/>
      <c r="E1324" s="165"/>
      <c r="F1324" s="184" t="s">
        <v>38</v>
      </c>
      <c r="G1324" s="185">
        <f>SUBTOTAL(9,G1312:G1323)</f>
        <v>0</v>
      </c>
    </row>
    <row r="1325" spans="1:7" ht="20.100000000000001" customHeight="1" x14ac:dyDescent="0.2">
      <c r="A1325" s="183"/>
      <c r="B1325" s="169"/>
      <c r="C1325" s="186" t="s">
        <v>826</v>
      </c>
      <c r="D1325" s="164"/>
      <c r="E1325" s="165"/>
      <c r="F1325" s="166"/>
      <c r="G1325" s="187"/>
    </row>
    <row r="1326" spans="1:7" ht="20.100000000000001" customHeight="1" x14ac:dyDescent="0.2">
      <c r="A1326" s="260"/>
      <c r="B1326" s="181">
        <f t="shared" ref="B1326:B1335" si="164">IF(A1326=0,0,VLOOKUP(A1326,Tabla_Indices,2,FALSE))</f>
        <v>0</v>
      </c>
      <c r="C1326" s="267"/>
      <c r="D1326" s="262"/>
      <c r="E1326" s="263"/>
      <c r="F1326" s="264"/>
      <c r="G1326" s="182">
        <f>ROUND(E1326*F1326,2)</f>
        <v>0</v>
      </c>
    </row>
    <row r="1327" spans="1:7" ht="20.100000000000001" customHeight="1" x14ac:dyDescent="0.2">
      <c r="A1327" s="260"/>
      <c r="B1327" s="181">
        <f t="shared" si="164"/>
        <v>0</v>
      </c>
      <c r="C1327" s="261"/>
      <c r="D1327" s="262"/>
      <c r="E1327" s="263"/>
      <c r="F1327" s="264"/>
      <c r="G1327" s="182">
        <f>ROUND(E1327*F1327,2)</f>
        <v>0</v>
      </c>
    </row>
    <row r="1328" spans="1:7" ht="20.100000000000001" customHeight="1" x14ac:dyDescent="0.2">
      <c r="A1328" s="260"/>
      <c r="B1328" s="181">
        <f t="shared" si="164"/>
        <v>0</v>
      </c>
      <c r="C1328" s="261"/>
      <c r="D1328" s="262"/>
      <c r="E1328" s="263"/>
      <c r="F1328" s="264"/>
      <c r="G1328" s="182">
        <f t="shared" ref="G1328:G1335" si="165">ROUND(E1328*F1328,2)</f>
        <v>0</v>
      </c>
    </row>
    <row r="1329" spans="1:7" ht="20.100000000000001" customHeight="1" x14ac:dyDescent="0.2">
      <c r="A1329" s="260"/>
      <c r="B1329" s="181">
        <f t="shared" si="164"/>
        <v>0</v>
      </c>
      <c r="C1329" s="261"/>
      <c r="D1329" s="262"/>
      <c r="E1329" s="263"/>
      <c r="F1329" s="264"/>
      <c r="G1329" s="182">
        <f t="shared" si="165"/>
        <v>0</v>
      </c>
    </row>
    <row r="1330" spans="1:7" ht="20.100000000000001" customHeight="1" x14ac:dyDescent="0.2">
      <c r="A1330" s="260"/>
      <c r="B1330" s="181">
        <f t="shared" si="164"/>
        <v>0</v>
      </c>
      <c r="C1330" s="261"/>
      <c r="D1330" s="262"/>
      <c r="E1330" s="263"/>
      <c r="F1330" s="264"/>
      <c r="G1330" s="182">
        <f t="shared" si="165"/>
        <v>0</v>
      </c>
    </row>
    <row r="1331" spans="1:7" ht="20.100000000000001" customHeight="1" x14ac:dyDescent="0.2">
      <c r="A1331" s="260"/>
      <c r="B1331" s="181">
        <f t="shared" si="164"/>
        <v>0</v>
      </c>
      <c r="C1331" s="261"/>
      <c r="D1331" s="262"/>
      <c r="E1331" s="263"/>
      <c r="F1331" s="264"/>
      <c r="G1331" s="182">
        <f t="shared" si="165"/>
        <v>0</v>
      </c>
    </row>
    <row r="1332" spans="1:7" ht="20.100000000000001" customHeight="1" x14ac:dyDescent="0.2">
      <c r="A1332" s="260"/>
      <c r="B1332" s="181">
        <f t="shared" si="164"/>
        <v>0</v>
      </c>
      <c r="C1332" s="261"/>
      <c r="D1332" s="262"/>
      <c r="E1332" s="263"/>
      <c r="F1332" s="264"/>
      <c r="G1332" s="182">
        <f t="shared" si="165"/>
        <v>0</v>
      </c>
    </row>
    <row r="1333" spans="1:7" ht="20.100000000000001" customHeight="1" x14ac:dyDescent="0.2">
      <c r="A1333" s="260"/>
      <c r="B1333" s="181">
        <f t="shared" si="164"/>
        <v>0</v>
      </c>
      <c r="C1333" s="261"/>
      <c r="D1333" s="262"/>
      <c r="E1333" s="263"/>
      <c r="F1333" s="264"/>
      <c r="G1333" s="182">
        <f t="shared" si="165"/>
        <v>0</v>
      </c>
    </row>
    <row r="1334" spans="1:7" ht="20.100000000000001" customHeight="1" x14ac:dyDescent="0.2">
      <c r="A1334" s="260"/>
      <c r="B1334" s="181">
        <f t="shared" si="164"/>
        <v>0</v>
      </c>
      <c r="C1334" s="261"/>
      <c r="D1334" s="262"/>
      <c r="E1334" s="263"/>
      <c r="F1334" s="264"/>
      <c r="G1334" s="182">
        <f t="shared" si="165"/>
        <v>0</v>
      </c>
    </row>
    <row r="1335" spans="1:7" ht="20.100000000000001" customHeight="1" x14ac:dyDescent="0.2">
      <c r="A1335" s="260"/>
      <c r="B1335" s="181">
        <f t="shared" si="164"/>
        <v>0</v>
      </c>
      <c r="C1335" s="261"/>
      <c r="D1335" s="262"/>
      <c r="E1335" s="263"/>
      <c r="F1335" s="264"/>
      <c r="G1335" s="182">
        <f t="shared" si="165"/>
        <v>0</v>
      </c>
    </row>
    <row r="1336" spans="1:7" ht="20.100000000000001" customHeight="1" x14ac:dyDescent="0.2">
      <c r="A1336" s="183"/>
      <c r="B1336" s="169"/>
      <c r="C1336" s="169"/>
      <c r="D1336" s="164"/>
      <c r="E1336" s="165"/>
      <c r="F1336" s="184" t="s">
        <v>39</v>
      </c>
      <c r="G1336" s="185">
        <f>SUBTOTAL(9,G1326:G1335)</f>
        <v>0</v>
      </c>
    </row>
    <row r="1337" spans="1:7" ht="20.100000000000001" customHeight="1" x14ac:dyDescent="0.2">
      <c r="A1337" s="183"/>
      <c r="B1337" s="169"/>
      <c r="C1337" s="186" t="s">
        <v>827</v>
      </c>
      <c r="D1337" s="164"/>
      <c r="E1337" s="165"/>
      <c r="F1337" s="169"/>
      <c r="G1337" s="187"/>
    </row>
    <row r="1338" spans="1:7" ht="20.100000000000001" customHeight="1" x14ac:dyDescent="0.2">
      <c r="A1338" s="260"/>
      <c r="B1338" s="181">
        <f t="shared" ref="B1338:B1346" si="166">IF(A1338=0,0,VLOOKUP(A1338,Tabla_Indices,2,FALSE))</f>
        <v>0</v>
      </c>
      <c r="C1338" s="261"/>
      <c r="D1338" s="262"/>
      <c r="E1338" s="263"/>
      <c r="F1338" s="268"/>
      <c r="G1338" s="188">
        <f>ROUND(E1338*F1338,2)</f>
        <v>0</v>
      </c>
    </row>
    <row r="1339" spans="1:7" ht="20.100000000000001" customHeight="1" x14ac:dyDescent="0.2">
      <c r="A1339" s="260"/>
      <c r="B1339" s="181">
        <f t="shared" si="166"/>
        <v>0</v>
      </c>
      <c r="C1339" s="267"/>
      <c r="D1339" s="262"/>
      <c r="E1339" s="263"/>
      <c r="F1339" s="264"/>
      <c r="G1339" s="188">
        <f>ROUND(E1339*F1339,2)</f>
        <v>0</v>
      </c>
    </row>
    <row r="1340" spans="1:7" ht="20.100000000000001" customHeight="1" x14ac:dyDescent="0.2">
      <c r="A1340" s="260"/>
      <c r="B1340" s="181">
        <f t="shared" si="166"/>
        <v>0</v>
      </c>
      <c r="C1340" s="269"/>
      <c r="D1340" s="262"/>
      <c r="E1340" s="263"/>
      <c r="F1340" s="264"/>
      <c r="G1340" s="188">
        <f>ROUND(E1340*F1340,2)</f>
        <v>0</v>
      </c>
    </row>
    <row r="1341" spans="1:7" ht="20.100000000000001" customHeight="1" x14ac:dyDescent="0.2">
      <c r="A1341" s="260"/>
      <c r="B1341" s="181">
        <f t="shared" si="166"/>
        <v>0</v>
      </c>
      <c r="C1341" s="269"/>
      <c r="D1341" s="262"/>
      <c r="E1341" s="263"/>
      <c r="F1341" s="264"/>
      <c r="G1341" s="188">
        <f>ROUND(E1341*F1341,2)</f>
        <v>0</v>
      </c>
    </row>
    <row r="1342" spans="1:7" ht="20.100000000000001" customHeight="1" x14ac:dyDescent="0.2">
      <c r="A1342" s="260"/>
      <c r="B1342" s="181">
        <f t="shared" si="166"/>
        <v>0</v>
      </c>
      <c r="C1342" s="269"/>
      <c r="D1342" s="262"/>
      <c r="E1342" s="263"/>
      <c r="F1342" s="264"/>
      <c r="G1342" s="188">
        <f t="shared" ref="G1342:G1346" si="167">ROUND(E1342*F1342,2)</f>
        <v>0</v>
      </c>
    </row>
    <row r="1343" spans="1:7" ht="20.100000000000001" customHeight="1" x14ac:dyDescent="0.2">
      <c r="A1343" s="260"/>
      <c r="B1343" s="181">
        <f t="shared" si="166"/>
        <v>0</v>
      </c>
      <c r="C1343" s="269"/>
      <c r="D1343" s="262"/>
      <c r="E1343" s="263"/>
      <c r="F1343" s="264"/>
      <c r="G1343" s="188">
        <f t="shared" si="167"/>
        <v>0</v>
      </c>
    </row>
    <row r="1344" spans="1:7" ht="20.100000000000001" customHeight="1" x14ac:dyDescent="0.2">
      <c r="A1344" s="260"/>
      <c r="B1344" s="181">
        <f t="shared" si="166"/>
        <v>0</v>
      </c>
      <c r="C1344" s="261"/>
      <c r="D1344" s="262"/>
      <c r="E1344" s="263"/>
      <c r="F1344" s="264"/>
      <c r="G1344" s="188">
        <f t="shared" si="167"/>
        <v>0</v>
      </c>
    </row>
    <row r="1345" spans="1:7" ht="20.100000000000001" customHeight="1" x14ac:dyDescent="0.2">
      <c r="A1345" s="260"/>
      <c r="B1345" s="181">
        <f t="shared" si="166"/>
        <v>0</v>
      </c>
      <c r="C1345" s="261"/>
      <c r="D1345" s="262"/>
      <c r="E1345" s="263"/>
      <c r="F1345" s="264"/>
      <c r="G1345" s="188">
        <f t="shared" si="167"/>
        <v>0</v>
      </c>
    </row>
    <row r="1346" spans="1:7" ht="20.100000000000001" customHeight="1" x14ac:dyDescent="0.2">
      <c r="A1346" s="260"/>
      <c r="B1346" s="181">
        <f t="shared" si="166"/>
        <v>0</v>
      </c>
      <c r="C1346" s="261"/>
      <c r="D1346" s="262"/>
      <c r="E1346" s="263"/>
      <c r="F1346" s="264"/>
      <c r="G1346" s="188">
        <f t="shared" si="167"/>
        <v>0</v>
      </c>
    </row>
    <row r="1347" spans="1:7" ht="20.100000000000001" customHeight="1" x14ac:dyDescent="0.2">
      <c r="A1347" s="243"/>
      <c r="B1347" s="164"/>
      <c r="C1347" s="169"/>
      <c r="D1347" s="164"/>
      <c r="E1347" s="165"/>
      <c r="F1347" s="184" t="s">
        <v>40</v>
      </c>
      <c r="G1347" s="185">
        <f>SUBTOTAL(9,G1338:G1346)</f>
        <v>0</v>
      </c>
    </row>
    <row r="1348" spans="1:7" ht="20.100000000000001" customHeight="1" thickBot="1" x14ac:dyDescent="0.25">
      <c r="A1348" s="190"/>
      <c r="B1348" s="191"/>
      <c r="C1348" s="192"/>
      <c r="D1348" s="191"/>
      <c r="E1348" s="193"/>
      <c r="F1348" s="194"/>
      <c r="G1348" s="195"/>
    </row>
    <row r="1349" spans="1:7" ht="20.100000000000001" customHeight="1" thickBot="1" x14ac:dyDescent="0.25">
      <c r="A1349" s="244" t="str">
        <f>B1307</f>
        <v>7-4</v>
      </c>
      <c r="B1349" s="242" t="str">
        <f>C1307</f>
        <v>Ladrillo cerámico macizo armada e = 0,10 m</v>
      </c>
      <c r="C1349" s="196"/>
      <c r="D1349" s="196" t="s">
        <v>41</v>
      </c>
      <c r="E1349" s="197"/>
      <c r="F1349" s="198" t="s">
        <v>42</v>
      </c>
      <c r="G1349" s="199">
        <f>SUBTOTAL(9,G1312:G1348)</f>
        <v>0</v>
      </c>
    </row>
    <row r="1350" spans="1:7" ht="20.100000000000001" customHeight="1" thickTop="1" thickBot="1" x14ac:dyDescent="0.25"/>
    <row r="1351" spans="1:7" ht="20.100000000000001" customHeight="1" thickTop="1" x14ac:dyDescent="0.2">
      <c r="A1351" s="335" t="s">
        <v>44</v>
      </c>
      <c r="B1351" s="336"/>
      <c r="C1351" s="336"/>
      <c r="D1351" s="336"/>
      <c r="E1351" s="336"/>
      <c r="F1351" s="336"/>
      <c r="G1351" s="337"/>
    </row>
    <row r="1352" spans="1:7" ht="20.100000000000001" customHeight="1" x14ac:dyDescent="0.2">
      <c r="A1352" s="154" t="s">
        <v>823</v>
      </c>
      <c r="B1352" s="155" t="str">
        <f>Comitente</f>
        <v>DIRECCIÓN ARQUITECTURA</v>
      </c>
      <c r="C1352" s="156"/>
      <c r="D1352" s="157"/>
      <c r="E1352" s="157"/>
      <c r="F1352" s="158"/>
      <c r="G1352" s="159"/>
    </row>
    <row r="1353" spans="1:7" ht="20.100000000000001" customHeight="1" x14ac:dyDescent="0.2">
      <c r="A1353" s="154" t="s">
        <v>824</v>
      </c>
      <c r="B1353" s="155">
        <f>Contratista</f>
        <v>0</v>
      </c>
      <c r="C1353" s="160"/>
      <c r="D1353" s="160"/>
      <c r="E1353" s="160"/>
      <c r="F1353" s="155"/>
      <c r="G1353" s="161"/>
    </row>
    <row r="1354" spans="1:7" ht="20.100000000000001" customHeight="1" x14ac:dyDescent="0.2">
      <c r="A1354" s="154" t="s">
        <v>31</v>
      </c>
      <c r="B1354" s="155" t="str">
        <f>Obra</f>
        <v>ESTADIO DEPORTIVO U.P.C.N.</v>
      </c>
      <c r="C1354" s="160"/>
      <c r="D1354" s="160"/>
      <c r="E1354" s="160"/>
      <c r="F1354" s="155" t="s">
        <v>45</v>
      </c>
      <c r="G1354" s="161" t="str">
        <f>Fecha_Base</f>
        <v>02/11/2017</v>
      </c>
    </row>
    <row r="1355" spans="1:7" ht="20.100000000000001" customHeight="1" x14ac:dyDescent="0.2">
      <c r="A1355" s="162" t="s">
        <v>822</v>
      </c>
      <c r="B1355" s="163" t="str">
        <f>Ubicación</f>
        <v>DEPARTAMENTO RAWSON</v>
      </c>
      <c r="C1355" s="163"/>
      <c r="D1355" s="164"/>
      <c r="E1355" s="165"/>
      <c r="F1355" s="166"/>
      <c r="G1355" s="167"/>
    </row>
    <row r="1356" spans="1:7" ht="20.100000000000001" customHeight="1" x14ac:dyDescent="0.2">
      <c r="A1356" s="162" t="s">
        <v>46</v>
      </c>
      <c r="B1356" s="270">
        <v>8</v>
      </c>
      <c r="C1356" s="169" t="str">
        <f>IF(B1356="","",VLOOKUP(B1356,Computo_Presupuesto,2,FALSE))</f>
        <v>REVOQUES Y ENLUCIDOS</v>
      </c>
      <c r="D1356" s="170"/>
      <c r="E1356" s="165"/>
      <c r="F1356" s="166"/>
      <c r="G1356" s="167"/>
    </row>
    <row r="1357" spans="1:7" ht="20.100000000000001" customHeight="1" x14ac:dyDescent="0.2">
      <c r="A1357" s="162" t="s">
        <v>32</v>
      </c>
      <c r="B1357" s="248" t="s">
        <v>1176</v>
      </c>
      <c r="C1357" s="169" t="str">
        <f>IF(B1357=0,"",VLOOKUP(B1357,Computo_Presupuesto,2,FALSE))</f>
        <v>Jaharro interior y exterior</v>
      </c>
      <c r="D1357" s="164"/>
      <c r="E1357" s="165"/>
      <c r="F1357" s="163" t="s">
        <v>33</v>
      </c>
      <c r="G1357" s="171" t="str">
        <f>IF(B1357=0,"",VLOOKUP(B1357,Computo_Presupuesto,4,FALSE))</f>
        <v>m2</v>
      </c>
    </row>
    <row r="1358" spans="1:7" ht="20.100000000000001" customHeight="1" x14ac:dyDescent="0.2">
      <c r="A1358" s="162"/>
      <c r="B1358" s="163"/>
      <c r="C1358" s="169"/>
      <c r="D1358" s="164"/>
      <c r="E1358" s="165"/>
      <c r="F1358" s="169"/>
      <c r="G1358" s="172"/>
    </row>
    <row r="1359" spans="1:7" ht="20.100000000000001" customHeight="1" x14ac:dyDescent="0.2">
      <c r="A1359" s="338" t="s">
        <v>685</v>
      </c>
      <c r="B1359" s="339"/>
      <c r="C1359" s="340" t="s">
        <v>0</v>
      </c>
      <c r="D1359" s="340" t="s">
        <v>34</v>
      </c>
      <c r="E1359" s="341" t="s">
        <v>35</v>
      </c>
      <c r="F1359" s="342" t="s">
        <v>36</v>
      </c>
      <c r="G1359" s="343" t="s">
        <v>37</v>
      </c>
    </row>
    <row r="1360" spans="1:7" ht="20.100000000000001" customHeight="1" x14ac:dyDescent="0.2">
      <c r="A1360" s="173" t="s">
        <v>686</v>
      </c>
      <c r="B1360" s="174" t="s">
        <v>687</v>
      </c>
      <c r="C1360" s="340"/>
      <c r="D1360" s="340"/>
      <c r="E1360" s="341"/>
      <c r="F1360" s="342"/>
      <c r="G1360" s="343"/>
    </row>
    <row r="1361" spans="1:7" ht="20.100000000000001" customHeight="1" x14ac:dyDescent="0.2">
      <c r="A1361" s="259"/>
      <c r="B1361" s="175"/>
      <c r="C1361" s="176" t="s">
        <v>825</v>
      </c>
      <c r="D1361" s="177"/>
      <c r="E1361" s="178"/>
      <c r="F1361" s="179"/>
      <c r="G1361" s="180"/>
    </row>
    <row r="1362" spans="1:7" ht="20.100000000000001" customHeight="1" x14ac:dyDescent="0.2">
      <c r="A1362" s="260"/>
      <c r="B1362" s="181">
        <f t="shared" ref="B1362:B1373" si="168">IF(A1362=0,0,VLOOKUP(A1362,Tabla_Indices,2,FALSE))</f>
        <v>0</v>
      </c>
      <c r="C1362" s="261"/>
      <c r="D1362" s="262"/>
      <c r="E1362" s="263"/>
      <c r="F1362" s="264"/>
      <c r="G1362" s="182">
        <f>ROUND(E1362*F1362,2)</f>
        <v>0</v>
      </c>
    </row>
    <row r="1363" spans="1:7" ht="20.100000000000001" customHeight="1" x14ac:dyDescent="0.2">
      <c r="A1363" s="265"/>
      <c r="B1363" s="181">
        <f t="shared" si="168"/>
        <v>0</v>
      </c>
      <c r="C1363" s="261"/>
      <c r="D1363" s="262"/>
      <c r="E1363" s="263"/>
      <c r="F1363" s="264"/>
      <c r="G1363" s="182">
        <f t="shared" ref="G1363:G1373" si="169">ROUND(E1363*F1363,2)</f>
        <v>0</v>
      </c>
    </row>
    <row r="1364" spans="1:7" ht="20.100000000000001" customHeight="1" x14ac:dyDescent="0.2">
      <c r="A1364" s="260"/>
      <c r="B1364" s="181">
        <f t="shared" si="168"/>
        <v>0</v>
      </c>
      <c r="C1364" s="261"/>
      <c r="D1364" s="262"/>
      <c r="E1364" s="263"/>
      <c r="F1364" s="264"/>
      <c r="G1364" s="182">
        <f t="shared" si="169"/>
        <v>0</v>
      </c>
    </row>
    <row r="1365" spans="1:7" ht="20.100000000000001" customHeight="1" x14ac:dyDescent="0.2">
      <c r="A1365" s="260"/>
      <c r="B1365" s="181">
        <f t="shared" si="168"/>
        <v>0</v>
      </c>
      <c r="C1365" s="261"/>
      <c r="D1365" s="262"/>
      <c r="E1365" s="263"/>
      <c r="F1365" s="264"/>
      <c r="G1365" s="182">
        <f t="shared" si="169"/>
        <v>0</v>
      </c>
    </row>
    <row r="1366" spans="1:7" ht="20.100000000000001" customHeight="1" x14ac:dyDescent="0.2">
      <c r="A1366" s="260"/>
      <c r="B1366" s="181">
        <f t="shared" si="168"/>
        <v>0</v>
      </c>
      <c r="C1366" s="261"/>
      <c r="D1366" s="262"/>
      <c r="E1366" s="266"/>
      <c r="F1366" s="264"/>
      <c r="G1366" s="182">
        <f t="shared" si="169"/>
        <v>0</v>
      </c>
    </row>
    <row r="1367" spans="1:7" ht="20.100000000000001" customHeight="1" x14ac:dyDescent="0.2">
      <c r="A1367" s="260"/>
      <c r="B1367" s="181">
        <f t="shared" si="168"/>
        <v>0</v>
      </c>
      <c r="C1367" s="261"/>
      <c r="D1367" s="262"/>
      <c r="E1367" s="266"/>
      <c r="F1367" s="264"/>
      <c r="G1367" s="182">
        <f t="shared" si="169"/>
        <v>0</v>
      </c>
    </row>
    <row r="1368" spans="1:7" ht="20.100000000000001" customHeight="1" x14ac:dyDescent="0.2">
      <c r="A1368" s="260"/>
      <c r="B1368" s="181">
        <f t="shared" si="168"/>
        <v>0</v>
      </c>
      <c r="C1368" s="261"/>
      <c r="D1368" s="262"/>
      <c r="E1368" s="263"/>
      <c r="F1368" s="264"/>
      <c r="G1368" s="182">
        <f t="shared" si="169"/>
        <v>0</v>
      </c>
    </row>
    <row r="1369" spans="1:7" ht="20.100000000000001" customHeight="1" x14ac:dyDescent="0.2">
      <c r="A1369" s="260"/>
      <c r="B1369" s="181">
        <f t="shared" si="168"/>
        <v>0</v>
      </c>
      <c r="C1369" s="261"/>
      <c r="D1369" s="262"/>
      <c r="E1369" s="263"/>
      <c r="F1369" s="264"/>
      <c r="G1369" s="182">
        <f t="shared" si="169"/>
        <v>0</v>
      </c>
    </row>
    <row r="1370" spans="1:7" ht="20.100000000000001" customHeight="1" x14ac:dyDescent="0.2">
      <c r="A1370" s="260"/>
      <c r="B1370" s="181">
        <f t="shared" si="168"/>
        <v>0</v>
      </c>
      <c r="C1370" s="261"/>
      <c r="D1370" s="262"/>
      <c r="E1370" s="263"/>
      <c r="F1370" s="264"/>
      <c r="G1370" s="182">
        <f t="shared" si="169"/>
        <v>0</v>
      </c>
    </row>
    <row r="1371" spans="1:7" ht="20.100000000000001" customHeight="1" x14ac:dyDescent="0.2">
      <c r="A1371" s="260"/>
      <c r="B1371" s="181">
        <f t="shared" si="168"/>
        <v>0</v>
      </c>
      <c r="C1371" s="261"/>
      <c r="D1371" s="262"/>
      <c r="E1371" s="263"/>
      <c r="F1371" s="264"/>
      <c r="G1371" s="182">
        <f t="shared" si="169"/>
        <v>0</v>
      </c>
    </row>
    <row r="1372" spans="1:7" ht="20.100000000000001" customHeight="1" x14ac:dyDescent="0.2">
      <c r="A1372" s="260"/>
      <c r="B1372" s="181">
        <f t="shared" si="168"/>
        <v>0</v>
      </c>
      <c r="C1372" s="261"/>
      <c r="D1372" s="262"/>
      <c r="E1372" s="263"/>
      <c r="F1372" s="264"/>
      <c r="G1372" s="182">
        <f t="shared" si="169"/>
        <v>0</v>
      </c>
    </row>
    <row r="1373" spans="1:7" ht="20.100000000000001" customHeight="1" x14ac:dyDescent="0.2">
      <c r="A1373" s="260"/>
      <c r="B1373" s="181">
        <f t="shared" si="168"/>
        <v>0</v>
      </c>
      <c r="C1373" s="261"/>
      <c r="D1373" s="262"/>
      <c r="E1373" s="263"/>
      <c r="F1373" s="264"/>
      <c r="G1373" s="182">
        <f t="shared" si="169"/>
        <v>0</v>
      </c>
    </row>
    <row r="1374" spans="1:7" ht="20.100000000000001" customHeight="1" x14ac:dyDescent="0.2">
      <c r="A1374" s="183"/>
      <c r="B1374" s="169"/>
      <c r="C1374" s="169"/>
      <c r="D1374" s="164"/>
      <c r="E1374" s="165"/>
      <c r="F1374" s="184" t="s">
        <v>38</v>
      </c>
      <c r="G1374" s="185">
        <f>SUBTOTAL(9,G1362:G1373)</f>
        <v>0</v>
      </c>
    </row>
    <row r="1375" spans="1:7" ht="20.100000000000001" customHeight="1" x14ac:dyDescent="0.2">
      <c r="A1375" s="183"/>
      <c r="B1375" s="169"/>
      <c r="C1375" s="186" t="s">
        <v>826</v>
      </c>
      <c r="D1375" s="164"/>
      <c r="E1375" s="165"/>
      <c r="F1375" s="166"/>
      <c r="G1375" s="187"/>
    </row>
    <row r="1376" spans="1:7" ht="20.100000000000001" customHeight="1" x14ac:dyDescent="0.2">
      <c r="A1376" s="260"/>
      <c r="B1376" s="181">
        <f t="shared" ref="B1376:B1385" si="170">IF(A1376=0,0,VLOOKUP(A1376,Tabla_Indices,2,FALSE))</f>
        <v>0</v>
      </c>
      <c r="C1376" s="267"/>
      <c r="D1376" s="262"/>
      <c r="E1376" s="263"/>
      <c r="F1376" s="264"/>
      <c r="G1376" s="182">
        <f>ROUND(E1376*F1376,2)</f>
        <v>0</v>
      </c>
    </row>
    <row r="1377" spans="1:7" ht="20.100000000000001" customHeight="1" x14ac:dyDescent="0.2">
      <c r="A1377" s="260"/>
      <c r="B1377" s="181">
        <f t="shared" si="170"/>
        <v>0</v>
      </c>
      <c r="C1377" s="261"/>
      <c r="D1377" s="262"/>
      <c r="E1377" s="263"/>
      <c r="F1377" s="264"/>
      <c r="G1377" s="182">
        <f>ROUND(E1377*F1377,2)</f>
        <v>0</v>
      </c>
    </row>
    <row r="1378" spans="1:7" ht="20.100000000000001" customHeight="1" x14ac:dyDescent="0.2">
      <c r="A1378" s="260"/>
      <c r="B1378" s="181">
        <f t="shared" si="170"/>
        <v>0</v>
      </c>
      <c r="C1378" s="261"/>
      <c r="D1378" s="262"/>
      <c r="E1378" s="263"/>
      <c r="F1378" s="264"/>
      <c r="G1378" s="182">
        <f t="shared" ref="G1378:G1385" si="171">ROUND(E1378*F1378,2)</f>
        <v>0</v>
      </c>
    </row>
    <row r="1379" spans="1:7" ht="20.100000000000001" customHeight="1" x14ac:dyDescent="0.2">
      <c r="A1379" s="260"/>
      <c r="B1379" s="181">
        <f t="shared" si="170"/>
        <v>0</v>
      </c>
      <c r="C1379" s="261"/>
      <c r="D1379" s="262"/>
      <c r="E1379" s="263"/>
      <c r="F1379" s="264"/>
      <c r="G1379" s="182">
        <f t="shared" si="171"/>
        <v>0</v>
      </c>
    </row>
    <row r="1380" spans="1:7" ht="20.100000000000001" customHeight="1" x14ac:dyDescent="0.2">
      <c r="A1380" s="260"/>
      <c r="B1380" s="181">
        <f t="shared" si="170"/>
        <v>0</v>
      </c>
      <c r="C1380" s="261"/>
      <c r="D1380" s="262"/>
      <c r="E1380" s="263"/>
      <c r="F1380" s="264"/>
      <c r="G1380" s="182">
        <f t="shared" si="171"/>
        <v>0</v>
      </c>
    </row>
    <row r="1381" spans="1:7" ht="20.100000000000001" customHeight="1" x14ac:dyDescent="0.2">
      <c r="A1381" s="260"/>
      <c r="B1381" s="181">
        <f t="shared" si="170"/>
        <v>0</v>
      </c>
      <c r="C1381" s="261"/>
      <c r="D1381" s="262"/>
      <c r="E1381" s="263"/>
      <c r="F1381" s="264"/>
      <c r="G1381" s="182">
        <f t="shared" si="171"/>
        <v>0</v>
      </c>
    </row>
    <row r="1382" spans="1:7" ht="20.100000000000001" customHeight="1" x14ac:dyDescent="0.2">
      <c r="A1382" s="260"/>
      <c r="B1382" s="181">
        <f t="shared" si="170"/>
        <v>0</v>
      </c>
      <c r="C1382" s="261"/>
      <c r="D1382" s="262"/>
      <c r="E1382" s="263"/>
      <c r="F1382" s="264"/>
      <c r="G1382" s="182">
        <f t="shared" si="171"/>
        <v>0</v>
      </c>
    </row>
    <row r="1383" spans="1:7" ht="20.100000000000001" customHeight="1" x14ac:dyDescent="0.2">
      <c r="A1383" s="260"/>
      <c r="B1383" s="181">
        <f t="shared" si="170"/>
        <v>0</v>
      </c>
      <c r="C1383" s="261"/>
      <c r="D1383" s="262"/>
      <c r="E1383" s="263"/>
      <c r="F1383" s="264"/>
      <c r="G1383" s="182">
        <f t="shared" si="171"/>
        <v>0</v>
      </c>
    </row>
    <row r="1384" spans="1:7" ht="20.100000000000001" customHeight="1" x14ac:dyDescent="0.2">
      <c r="A1384" s="260"/>
      <c r="B1384" s="181">
        <f t="shared" si="170"/>
        <v>0</v>
      </c>
      <c r="C1384" s="261"/>
      <c r="D1384" s="262"/>
      <c r="E1384" s="263"/>
      <c r="F1384" s="264"/>
      <c r="G1384" s="182">
        <f t="shared" si="171"/>
        <v>0</v>
      </c>
    </row>
    <row r="1385" spans="1:7" ht="20.100000000000001" customHeight="1" x14ac:dyDescent="0.2">
      <c r="A1385" s="260"/>
      <c r="B1385" s="181">
        <f t="shared" si="170"/>
        <v>0</v>
      </c>
      <c r="C1385" s="261"/>
      <c r="D1385" s="262"/>
      <c r="E1385" s="263"/>
      <c r="F1385" s="264"/>
      <c r="G1385" s="182">
        <f t="shared" si="171"/>
        <v>0</v>
      </c>
    </row>
    <row r="1386" spans="1:7" ht="20.100000000000001" customHeight="1" x14ac:dyDescent="0.2">
      <c r="A1386" s="183"/>
      <c r="B1386" s="169"/>
      <c r="C1386" s="169"/>
      <c r="D1386" s="164"/>
      <c r="E1386" s="165"/>
      <c r="F1386" s="184" t="s">
        <v>39</v>
      </c>
      <c r="G1386" s="185">
        <f>SUBTOTAL(9,G1376:G1385)</f>
        <v>0</v>
      </c>
    </row>
    <row r="1387" spans="1:7" ht="20.100000000000001" customHeight="1" x14ac:dyDescent="0.2">
      <c r="A1387" s="183"/>
      <c r="B1387" s="169"/>
      <c r="C1387" s="186" t="s">
        <v>827</v>
      </c>
      <c r="D1387" s="164"/>
      <c r="E1387" s="165"/>
      <c r="F1387" s="169"/>
      <c r="G1387" s="187"/>
    </row>
    <row r="1388" spans="1:7" ht="20.100000000000001" customHeight="1" x14ac:dyDescent="0.2">
      <c r="A1388" s="260"/>
      <c r="B1388" s="181">
        <f t="shared" ref="B1388:B1396" si="172">IF(A1388=0,0,VLOOKUP(A1388,Tabla_Indices,2,FALSE))</f>
        <v>0</v>
      </c>
      <c r="C1388" s="261"/>
      <c r="D1388" s="262"/>
      <c r="E1388" s="263"/>
      <c r="F1388" s="268"/>
      <c r="G1388" s="188">
        <f>ROUND(E1388*F1388,2)</f>
        <v>0</v>
      </c>
    </row>
    <row r="1389" spans="1:7" ht="20.100000000000001" customHeight="1" x14ac:dyDescent="0.2">
      <c r="A1389" s="260"/>
      <c r="B1389" s="181">
        <f t="shared" si="172"/>
        <v>0</v>
      </c>
      <c r="C1389" s="267"/>
      <c r="D1389" s="262"/>
      <c r="E1389" s="263"/>
      <c r="F1389" s="264"/>
      <c r="G1389" s="188">
        <f>ROUND(E1389*F1389,2)</f>
        <v>0</v>
      </c>
    </row>
    <row r="1390" spans="1:7" ht="20.100000000000001" customHeight="1" x14ac:dyDescent="0.2">
      <c r="A1390" s="260"/>
      <c r="B1390" s="181">
        <f t="shared" si="172"/>
        <v>0</v>
      </c>
      <c r="C1390" s="269"/>
      <c r="D1390" s="262"/>
      <c r="E1390" s="263"/>
      <c r="F1390" s="264"/>
      <c r="G1390" s="188">
        <f>ROUND(E1390*F1390,2)</f>
        <v>0</v>
      </c>
    </row>
    <row r="1391" spans="1:7" ht="20.100000000000001" customHeight="1" x14ac:dyDescent="0.2">
      <c r="A1391" s="260"/>
      <c r="B1391" s="181">
        <f t="shared" si="172"/>
        <v>0</v>
      </c>
      <c r="C1391" s="269"/>
      <c r="D1391" s="262"/>
      <c r="E1391" s="263"/>
      <c r="F1391" s="264"/>
      <c r="G1391" s="188">
        <f>ROUND(E1391*F1391,2)</f>
        <v>0</v>
      </c>
    </row>
    <row r="1392" spans="1:7" ht="20.100000000000001" customHeight="1" x14ac:dyDescent="0.2">
      <c r="A1392" s="260"/>
      <c r="B1392" s="181">
        <f t="shared" si="172"/>
        <v>0</v>
      </c>
      <c r="C1392" s="269"/>
      <c r="D1392" s="262"/>
      <c r="E1392" s="263"/>
      <c r="F1392" s="264"/>
      <c r="G1392" s="188">
        <f t="shared" ref="G1392:G1396" si="173">ROUND(E1392*F1392,2)</f>
        <v>0</v>
      </c>
    </row>
    <row r="1393" spans="1:7" ht="20.100000000000001" customHeight="1" x14ac:dyDescent="0.2">
      <c r="A1393" s="260"/>
      <c r="B1393" s="181">
        <f t="shared" si="172"/>
        <v>0</v>
      </c>
      <c r="C1393" s="269"/>
      <c r="D1393" s="262"/>
      <c r="E1393" s="263"/>
      <c r="F1393" s="264"/>
      <c r="G1393" s="188">
        <f t="shared" si="173"/>
        <v>0</v>
      </c>
    </row>
    <row r="1394" spans="1:7" ht="20.100000000000001" customHeight="1" x14ac:dyDescent="0.2">
      <c r="A1394" s="260"/>
      <c r="B1394" s="181">
        <f t="shared" si="172"/>
        <v>0</v>
      </c>
      <c r="C1394" s="261"/>
      <c r="D1394" s="262"/>
      <c r="E1394" s="263"/>
      <c r="F1394" s="264"/>
      <c r="G1394" s="188">
        <f t="shared" si="173"/>
        <v>0</v>
      </c>
    </row>
    <row r="1395" spans="1:7" ht="20.100000000000001" customHeight="1" x14ac:dyDescent="0.2">
      <c r="A1395" s="260"/>
      <c r="B1395" s="181">
        <f t="shared" si="172"/>
        <v>0</v>
      </c>
      <c r="C1395" s="261"/>
      <c r="D1395" s="262"/>
      <c r="E1395" s="263"/>
      <c r="F1395" s="264"/>
      <c r="G1395" s="188">
        <f t="shared" si="173"/>
        <v>0</v>
      </c>
    </row>
    <row r="1396" spans="1:7" ht="20.100000000000001" customHeight="1" x14ac:dyDescent="0.2">
      <c r="A1396" s="260"/>
      <c r="B1396" s="181">
        <f t="shared" si="172"/>
        <v>0</v>
      </c>
      <c r="C1396" s="261"/>
      <c r="D1396" s="262"/>
      <c r="E1396" s="263"/>
      <c r="F1396" s="264"/>
      <c r="G1396" s="188">
        <f t="shared" si="173"/>
        <v>0</v>
      </c>
    </row>
    <row r="1397" spans="1:7" ht="20.100000000000001" customHeight="1" x14ac:dyDescent="0.2">
      <c r="A1397" s="189"/>
      <c r="B1397" s="164"/>
      <c r="C1397" s="169"/>
      <c r="D1397" s="164"/>
      <c r="E1397" s="165"/>
      <c r="F1397" s="184" t="s">
        <v>40</v>
      </c>
      <c r="G1397" s="185">
        <f>SUBTOTAL(9,G1388:G1396)</f>
        <v>0</v>
      </c>
    </row>
    <row r="1398" spans="1:7" ht="20.100000000000001" customHeight="1" thickBot="1" x14ac:dyDescent="0.25">
      <c r="A1398" s="190"/>
      <c r="B1398" s="191"/>
      <c r="C1398" s="192"/>
      <c r="D1398" s="191"/>
      <c r="E1398" s="193"/>
      <c r="F1398" s="194"/>
      <c r="G1398" s="195"/>
    </row>
    <row r="1399" spans="1:7" ht="20.100000000000001" customHeight="1" thickBot="1" x14ac:dyDescent="0.25">
      <c r="A1399" s="244" t="str">
        <f>B1357</f>
        <v>8-1</v>
      </c>
      <c r="B1399" s="242" t="str">
        <f>C1357</f>
        <v>Jaharro interior y exterior</v>
      </c>
      <c r="C1399" s="196"/>
      <c r="D1399" s="196" t="s">
        <v>41</v>
      </c>
      <c r="E1399" s="197"/>
      <c r="F1399" s="198" t="s">
        <v>42</v>
      </c>
      <c r="G1399" s="199">
        <f>SUBTOTAL(9,G1362:G1398)</f>
        <v>0</v>
      </c>
    </row>
    <row r="1400" spans="1:7" ht="20.100000000000001" customHeight="1" thickTop="1" thickBot="1" x14ac:dyDescent="0.25"/>
    <row r="1401" spans="1:7" ht="20.100000000000001" customHeight="1" thickTop="1" x14ac:dyDescent="0.2">
      <c r="A1401" s="335" t="s">
        <v>44</v>
      </c>
      <c r="B1401" s="336"/>
      <c r="C1401" s="336"/>
      <c r="D1401" s="336"/>
      <c r="E1401" s="336"/>
      <c r="F1401" s="336"/>
      <c r="G1401" s="337"/>
    </row>
    <row r="1402" spans="1:7" ht="20.100000000000001" customHeight="1" x14ac:dyDescent="0.2">
      <c r="A1402" s="154" t="s">
        <v>823</v>
      </c>
      <c r="B1402" s="155" t="str">
        <f>Comitente</f>
        <v>DIRECCIÓN ARQUITECTURA</v>
      </c>
      <c r="C1402" s="156"/>
      <c r="D1402" s="157"/>
      <c r="E1402" s="157"/>
      <c r="F1402" s="158"/>
      <c r="G1402" s="159"/>
    </row>
    <row r="1403" spans="1:7" ht="20.100000000000001" customHeight="1" x14ac:dyDescent="0.2">
      <c r="A1403" s="154" t="s">
        <v>824</v>
      </c>
      <c r="B1403" s="155">
        <f>Contratista</f>
        <v>0</v>
      </c>
      <c r="C1403" s="160"/>
      <c r="D1403" s="160"/>
      <c r="E1403" s="160"/>
      <c r="F1403" s="155"/>
      <c r="G1403" s="161"/>
    </row>
    <row r="1404" spans="1:7" ht="20.100000000000001" customHeight="1" x14ac:dyDescent="0.2">
      <c r="A1404" s="154" t="s">
        <v>31</v>
      </c>
      <c r="B1404" s="155" t="str">
        <f>Obra</f>
        <v>ESTADIO DEPORTIVO U.P.C.N.</v>
      </c>
      <c r="C1404" s="160"/>
      <c r="D1404" s="160"/>
      <c r="E1404" s="160"/>
      <c r="F1404" s="155" t="s">
        <v>45</v>
      </c>
      <c r="G1404" s="161" t="str">
        <f>Fecha_Base</f>
        <v>02/11/2017</v>
      </c>
    </row>
    <row r="1405" spans="1:7" ht="20.100000000000001" customHeight="1" x14ac:dyDescent="0.2">
      <c r="A1405" s="162" t="s">
        <v>822</v>
      </c>
      <c r="B1405" s="163" t="str">
        <f>Ubicación</f>
        <v>DEPARTAMENTO RAWSON</v>
      </c>
      <c r="C1405" s="163"/>
      <c r="D1405" s="164"/>
      <c r="E1405" s="165"/>
      <c r="F1405" s="166"/>
      <c r="G1405" s="167"/>
    </row>
    <row r="1406" spans="1:7" ht="20.100000000000001" customHeight="1" x14ac:dyDescent="0.2">
      <c r="A1406" s="162" t="s">
        <v>46</v>
      </c>
      <c r="B1406" s="270">
        <v>8</v>
      </c>
      <c r="C1406" s="169" t="str">
        <f>IF(B1406="","",VLOOKUP(B1406,Computo_Presupuesto,2,FALSE))</f>
        <v>REVOQUES Y ENLUCIDOS</v>
      </c>
      <c r="D1406" s="170"/>
      <c r="E1406" s="165"/>
      <c r="F1406" s="166"/>
      <c r="G1406" s="167"/>
    </row>
    <row r="1407" spans="1:7" ht="20.100000000000001" customHeight="1" x14ac:dyDescent="0.2">
      <c r="A1407" s="162" t="s">
        <v>32</v>
      </c>
      <c r="B1407" s="248" t="s">
        <v>1192</v>
      </c>
      <c r="C1407" s="169" t="str">
        <f>IF(B1407=0,"",VLOOKUP(B1407,Computo_Presupuesto,2,FALSE))</f>
        <v>Grueso impermeable b/ revestimiento</v>
      </c>
      <c r="D1407" s="164"/>
      <c r="E1407" s="165"/>
      <c r="F1407" s="163" t="s">
        <v>33</v>
      </c>
      <c r="G1407" s="171" t="str">
        <f>IF(B1407=0,"",VLOOKUP(B1407,Computo_Presupuesto,4,FALSE))</f>
        <v>m2</v>
      </c>
    </row>
    <row r="1408" spans="1:7" ht="20.100000000000001" customHeight="1" x14ac:dyDescent="0.2">
      <c r="A1408" s="162"/>
      <c r="B1408" s="163"/>
      <c r="C1408" s="169"/>
      <c r="D1408" s="164"/>
      <c r="E1408" s="165"/>
      <c r="F1408" s="169"/>
      <c r="G1408" s="172"/>
    </row>
    <row r="1409" spans="1:7" ht="20.100000000000001" customHeight="1" x14ac:dyDescent="0.2">
      <c r="A1409" s="338" t="s">
        <v>685</v>
      </c>
      <c r="B1409" s="339"/>
      <c r="C1409" s="340" t="s">
        <v>0</v>
      </c>
      <c r="D1409" s="340" t="s">
        <v>34</v>
      </c>
      <c r="E1409" s="341" t="s">
        <v>35</v>
      </c>
      <c r="F1409" s="342" t="s">
        <v>36</v>
      </c>
      <c r="G1409" s="343" t="s">
        <v>37</v>
      </c>
    </row>
    <row r="1410" spans="1:7" ht="20.100000000000001" customHeight="1" x14ac:dyDescent="0.2">
      <c r="A1410" s="173" t="s">
        <v>686</v>
      </c>
      <c r="B1410" s="174" t="s">
        <v>687</v>
      </c>
      <c r="C1410" s="340"/>
      <c r="D1410" s="340"/>
      <c r="E1410" s="341"/>
      <c r="F1410" s="342"/>
      <c r="G1410" s="343"/>
    </row>
    <row r="1411" spans="1:7" ht="20.100000000000001" customHeight="1" x14ac:dyDescent="0.2">
      <c r="A1411" s="259"/>
      <c r="B1411" s="175"/>
      <c r="C1411" s="176" t="s">
        <v>825</v>
      </c>
      <c r="D1411" s="177"/>
      <c r="E1411" s="178"/>
      <c r="F1411" s="179"/>
      <c r="G1411" s="180"/>
    </row>
    <row r="1412" spans="1:7" ht="20.100000000000001" customHeight="1" x14ac:dyDescent="0.2">
      <c r="A1412" s="260"/>
      <c r="B1412" s="181">
        <f t="shared" ref="B1412:B1423" si="174">IF(A1412=0,0,VLOOKUP(A1412,Tabla_Indices,2,FALSE))</f>
        <v>0</v>
      </c>
      <c r="C1412" s="261"/>
      <c r="D1412" s="262"/>
      <c r="E1412" s="263"/>
      <c r="F1412" s="264"/>
      <c r="G1412" s="182">
        <f>ROUND(E1412*F1412,2)</f>
        <v>0</v>
      </c>
    </row>
    <row r="1413" spans="1:7" ht="20.100000000000001" customHeight="1" x14ac:dyDescent="0.2">
      <c r="A1413" s="265"/>
      <c r="B1413" s="181">
        <f t="shared" si="174"/>
        <v>0</v>
      </c>
      <c r="C1413" s="261"/>
      <c r="D1413" s="262"/>
      <c r="E1413" s="263"/>
      <c r="F1413" s="264"/>
      <c r="G1413" s="182">
        <f t="shared" ref="G1413:G1423" si="175">ROUND(E1413*F1413,2)</f>
        <v>0</v>
      </c>
    </row>
    <row r="1414" spans="1:7" ht="20.100000000000001" customHeight="1" x14ac:dyDescent="0.2">
      <c r="A1414" s="260"/>
      <c r="B1414" s="181">
        <f t="shared" si="174"/>
        <v>0</v>
      </c>
      <c r="C1414" s="261"/>
      <c r="D1414" s="262"/>
      <c r="E1414" s="263"/>
      <c r="F1414" s="264"/>
      <c r="G1414" s="182">
        <f t="shared" si="175"/>
        <v>0</v>
      </c>
    </row>
    <row r="1415" spans="1:7" ht="20.100000000000001" customHeight="1" x14ac:dyDescent="0.2">
      <c r="A1415" s="260"/>
      <c r="B1415" s="181">
        <f t="shared" si="174"/>
        <v>0</v>
      </c>
      <c r="C1415" s="261"/>
      <c r="D1415" s="262"/>
      <c r="E1415" s="263"/>
      <c r="F1415" s="264"/>
      <c r="G1415" s="182">
        <f t="shared" si="175"/>
        <v>0</v>
      </c>
    </row>
    <row r="1416" spans="1:7" ht="20.100000000000001" customHeight="1" x14ac:dyDescent="0.2">
      <c r="A1416" s="260"/>
      <c r="B1416" s="181">
        <f t="shared" si="174"/>
        <v>0</v>
      </c>
      <c r="C1416" s="261"/>
      <c r="D1416" s="262"/>
      <c r="E1416" s="266"/>
      <c r="F1416" s="264"/>
      <c r="G1416" s="182">
        <f t="shared" si="175"/>
        <v>0</v>
      </c>
    </row>
    <row r="1417" spans="1:7" ht="20.100000000000001" customHeight="1" x14ac:dyDescent="0.2">
      <c r="A1417" s="260"/>
      <c r="B1417" s="181">
        <f t="shared" si="174"/>
        <v>0</v>
      </c>
      <c r="C1417" s="261"/>
      <c r="D1417" s="262"/>
      <c r="E1417" s="266"/>
      <c r="F1417" s="264"/>
      <c r="G1417" s="182">
        <f t="shared" si="175"/>
        <v>0</v>
      </c>
    </row>
    <row r="1418" spans="1:7" ht="20.100000000000001" customHeight="1" x14ac:dyDescent="0.2">
      <c r="A1418" s="260"/>
      <c r="B1418" s="181">
        <f t="shared" si="174"/>
        <v>0</v>
      </c>
      <c r="C1418" s="261"/>
      <c r="D1418" s="262"/>
      <c r="E1418" s="263"/>
      <c r="F1418" s="264"/>
      <c r="G1418" s="182">
        <f t="shared" si="175"/>
        <v>0</v>
      </c>
    </row>
    <row r="1419" spans="1:7" ht="20.100000000000001" customHeight="1" x14ac:dyDescent="0.2">
      <c r="A1419" s="260"/>
      <c r="B1419" s="181">
        <f t="shared" si="174"/>
        <v>0</v>
      </c>
      <c r="C1419" s="261"/>
      <c r="D1419" s="262"/>
      <c r="E1419" s="263"/>
      <c r="F1419" s="264"/>
      <c r="G1419" s="182">
        <f t="shared" si="175"/>
        <v>0</v>
      </c>
    </row>
    <row r="1420" spans="1:7" ht="20.100000000000001" customHeight="1" x14ac:dyDescent="0.2">
      <c r="A1420" s="260"/>
      <c r="B1420" s="181">
        <f t="shared" si="174"/>
        <v>0</v>
      </c>
      <c r="C1420" s="261"/>
      <c r="D1420" s="262"/>
      <c r="E1420" s="263"/>
      <c r="F1420" s="264"/>
      <c r="G1420" s="182">
        <f t="shared" si="175"/>
        <v>0</v>
      </c>
    </row>
    <row r="1421" spans="1:7" ht="20.100000000000001" customHeight="1" x14ac:dyDescent="0.2">
      <c r="A1421" s="260"/>
      <c r="B1421" s="181">
        <f t="shared" si="174"/>
        <v>0</v>
      </c>
      <c r="C1421" s="261"/>
      <c r="D1421" s="262"/>
      <c r="E1421" s="263"/>
      <c r="F1421" s="264"/>
      <c r="G1421" s="182">
        <f t="shared" si="175"/>
        <v>0</v>
      </c>
    </row>
    <row r="1422" spans="1:7" ht="20.100000000000001" customHeight="1" x14ac:dyDescent="0.2">
      <c r="A1422" s="260"/>
      <c r="B1422" s="181">
        <f t="shared" si="174"/>
        <v>0</v>
      </c>
      <c r="C1422" s="261"/>
      <c r="D1422" s="262"/>
      <c r="E1422" s="263"/>
      <c r="F1422" s="264"/>
      <c r="G1422" s="182">
        <f t="shared" si="175"/>
        <v>0</v>
      </c>
    </row>
    <row r="1423" spans="1:7" ht="20.100000000000001" customHeight="1" x14ac:dyDescent="0.2">
      <c r="A1423" s="260"/>
      <c r="B1423" s="181">
        <f t="shared" si="174"/>
        <v>0</v>
      </c>
      <c r="C1423" s="261"/>
      <c r="D1423" s="262"/>
      <c r="E1423" s="263"/>
      <c r="F1423" s="264"/>
      <c r="G1423" s="182">
        <f t="shared" si="175"/>
        <v>0</v>
      </c>
    </row>
    <row r="1424" spans="1:7" ht="20.100000000000001" customHeight="1" x14ac:dyDescent="0.2">
      <c r="A1424" s="183"/>
      <c r="B1424" s="169"/>
      <c r="C1424" s="169"/>
      <c r="D1424" s="164"/>
      <c r="E1424" s="165"/>
      <c r="F1424" s="184" t="s">
        <v>38</v>
      </c>
      <c r="G1424" s="185">
        <f>SUBTOTAL(9,G1412:G1423)</f>
        <v>0</v>
      </c>
    </row>
    <row r="1425" spans="1:7" ht="20.100000000000001" customHeight="1" x14ac:dyDescent="0.2">
      <c r="A1425" s="183"/>
      <c r="B1425" s="169"/>
      <c r="C1425" s="186" t="s">
        <v>826</v>
      </c>
      <c r="D1425" s="164"/>
      <c r="E1425" s="165"/>
      <c r="F1425" s="166"/>
      <c r="G1425" s="187"/>
    </row>
    <row r="1426" spans="1:7" ht="20.100000000000001" customHeight="1" x14ac:dyDescent="0.2">
      <c r="A1426" s="260"/>
      <c r="B1426" s="181">
        <f t="shared" ref="B1426:B1435" si="176">IF(A1426=0,0,VLOOKUP(A1426,Tabla_Indices,2,FALSE))</f>
        <v>0</v>
      </c>
      <c r="C1426" s="267"/>
      <c r="D1426" s="262"/>
      <c r="E1426" s="263"/>
      <c r="F1426" s="264"/>
      <c r="G1426" s="182">
        <f>ROUND(E1426*F1426,2)</f>
        <v>0</v>
      </c>
    </row>
    <row r="1427" spans="1:7" ht="20.100000000000001" customHeight="1" x14ac:dyDescent="0.2">
      <c r="A1427" s="260"/>
      <c r="B1427" s="181">
        <f t="shared" si="176"/>
        <v>0</v>
      </c>
      <c r="C1427" s="261"/>
      <c r="D1427" s="262"/>
      <c r="E1427" s="263"/>
      <c r="F1427" s="264"/>
      <c r="G1427" s="182">
        <f>ROUND(E1427*F1427,2)</f>
        <v>0</v>
      </c>
    </row>
    <row r="1428" spans="1:7" ht="20.100000000000001" customHeight="1" x14ac:dyDescent="0.2">
      <c r="A1428" s="260"/>
      <c r="B1428" s="181">
        <f t="shared" si="176"/>
        <v>0</v>
      </c>
      <c r="C1428" s="261"/>
      <c r="D1428" s="262"/>
      <c r="E1428" s="263"/>
      <c r="F1428" s="264"/>
      <c r="G1428" s="182">
        <f t="shared" ref="G1428:G1435" si="177">ROUND(E1428*F1428,2)</f>
        <v>0</v>
      </c>
    </row>
    <row r="1429" spans="1:7" ht="20.100000000000001" customHeight="1" x14ac:dyDescent="0.2">
      <c r="A1429" s="260"/>
      <c r="B1429" s="181">
        <f t="shared" si="176"/>
        <v>0</v>
      </c>
      <c r="C1429" s="261"/>
      <c r="D1429" s="262"/>
      <c r="E1429" s="263"/>
      <c r="F1429" s="264"/>
      <c r="G1429" s="182">
        <f t="shared" si="177"/>
        <v>0</v>
      </c>
    </row>
    <row r="1430" spans="1:7" ht="20.100000000000001" customHeight="1" x14ac:dyDescent="0.2">
      <c r="A1430" s="260"/>
      <c r="B1430" s="181">
        <f t="shared" si="176"/>
        <v>0</v>
      </c>
      <c r="C1430" s="261"/>
      <c r="D1430" s="262"/>
      <c r="E1430" s="263"/>
      <c r="F1430" s="264"/>
      <c r="G1430" s="182">
        <f t="shared" si="177"/>
        <v>0</v>
      </c>
    </row>
    <row r="1431" spans="1:7" ht="20.100000000000001" customHeight="1" x14ac:dyDescent="0.2">
      <c r="A1431" s="260"/>
      <c r="B1431" s="181">
        <f t="shared" si="176"/>
        <v>0</v>
      </c>
      <c r="C1431" s="261"/>
      <c r="D1431" s="262"/>
      <c r="E1431" s="263"/>
      <c r="F1431" s="264"/>
      <c r="G1431" s="182">
        <f t="shared" si="177"/>
        <v>0</v>
      </c>
    </row>
    <row r="1432" spans="1:7" ht="20.100000000000001" customHeight="1" x14ac:dyDescent="0.2">
      <c r="A1432" s="260"/>
      <c r="B1432" s="181">
        <f t="shared" si="176"/>
        <v>0</v>
      </c>
      <c r="C1432" s="261"/>
      <c r="D1432" s="262"/>
      <c r="E1432" s="263"/>
      <c r="F1432" s="264"/>
      <c r="G1432" s="182">
        <f t="shared" si="177"/>
        <v>0</v>
      </c>
    </row>
    <row r="1433" spans="1:7" ht="20.100000000000001" customHeight="1" x14ac:dyDescent="0.2">
      <c r="A1433" s="260"/>
      <c r="B1433" s="181">
        <f t="shared" si="176"/>
        <v>0</v>
      </c>
      <c r="C1433" s="261"/>
      <c r="D1433" s="262"/>
      <c r="E1433" s="263"/>
      <c r="F1433" s="264"/>
      <c r="G1433" s="182">
        <f t="shared" si="177"/>
        <v>0</v>
      </c>
    </row>
    <row r="1434" spans="1:7" ht="20.100000000000001" customHeight="1" x14ac:dyDescent="0.2">
      <c r="A1434" s="260"/>
      <c r="B1434" s="181">
        <f t="shared" si="176"/>
        <v>0</v>
      </c>
      <c r="C1434" s="261"/>
      <c r="D1434" s="262"/>
      <c r="E1434" s="263"/>
      <c r="F1434" s="264"/>
      <c r="G1434" s="182">
        <f t="shared" si="177"/>
        <v>0</v>
      </c>
    </row>
    <row r="1435" spans="1:7" ht="20.100000000000001" customHeight="1" x14ac:dyDescent="0.2">
      <c r="A1435" s="260"/>
      <c r="B1435" s="181">
        <f t="shared" si="176"/>
        <v>0</v>
      </c>
      <c r="C1435" s="261"/>
      <c r="D1435" s="262"/>
      <c r="E1435" s="263"/>
      <c r="F1435" s="264"/>
      <c r="G1435" s="182">
        <f t="shared" si="177"/>
        <v>0</v>
      </c>
    </row>
    <row r="1436" spans="1:7" ht="20.100000000000001" customHeight="1" x14ac:dyDescent="0.2">
      <c r="A1436" s="183"/>
      <c r="B1436" s="169"/>
      <c r="C1436" s="169"/>
      <c r="D1436" s="164"/>
      <c r="E1436" s="165"/>
      <c r="F1436" s="184" t="s">
        <v>39</v>
      </c>
      <c r="G1436" s="185">
        <f>SUBTOTAL(9,G1426:G1435)</f>
        <v>0</v>
      </c>
    </row>
    <row r="1437" spans="1:7" ht="20.100000000000001" customHeight="1" x14ac:dyDescent="0.2">
      <c r="A1437" s="183"/>
      <c r="B1437" s="169"/>
      <c r="C1437" s="186" t="s">
        <v>827</v>
      </c>
      <c r="D1437" s="164"/>
      <c r="E1437" s="165"/>
      <c r="F1437" s="169"/>
      <c r="G1437" s="187"/>
    </row>
    <row r="1438" spans="1:7" ht="20.100000000000001" customHeight="1" x14ac:dyDescent="0.2">
      <c r="A1438" s="260"/>
      <c r="B1438" s="181">
        <f t="shared" ref="B1438:B1446" si="178">IF(A1438=0,0,VLOOKUP(A1438,Tabla_Indices,2,FALSE))</f>
        <v>0</v>
      </c>
      <c r="C1438" s="261"/>
      <c r="D1438" s="262"/>
      <c r="E1438" s="263"/>
      <c r="F1438" s="268"/>
      <c r="G1438" s="188">
        <f>ROUND(E1438*F1438,2)</f>
        <v>0</v>
      </c>
    </row>
    <row r="1439" spans="1:7" ht="20.100000000000001" customHeight="1" x14ac:dyDescent="0.2">
      <c r="A1439" s="260"/>
      <c r="B1439" s="181">
        <f t="shared" si="178"/>
        <v>0</v>
      </c>
      <c r="C1439" s="267"/>
      <c r="D1439" s="262"/>
      <c r="E1439" s="263"/>
      <c r="F1439" s="264"/>
      <c r="G1439" s="188">
        <f>ROUND(E1439*F1439,2)</f>
        <v>0</v>
      </c>
    </row>
    <row r="1440" spans="1:7" ht="20.100000000000001" customHeight="1" x14ac:dyDescent="0.2">
      <c r="A1440" s="260"/>
      <c r="B1440" s="181">
        <f t="shared" si="178"/>
        <v>0</v>
      </c>
      <c r="C1440" s="269"/>
      <c r="D1440" s="262"/>
      <c r="E1440" s="263"/>
      <c r="F1440" s="264"/>
      <c r="G1440" s="188">
        <f>ROUND(E1440*F1440,2)</f>
        <v>0</v>
      </c>
    </row>
    <row r="1441" spans="1:7" ht="20.100000000000001" customHeight="1" x14ac:dyDescent="0.2">
      <c r="A1441" s="260"/>
      <c r="B1441" s="181">
        <f t="shared" si="178"/>
        <v>0</v>
      </c>
      <c r="C1441" s="269"/>
      <c r="D1441" s="262"/>
      <c r="E1441" s="263"/>
      <c r="F1441" s="264"/>
      <c r="G1441" s="188">
        <f>ROUND(E1441*F1441,2)</f>
        <v>0</v>
      </c>
    </row>
    <row r="1442" spans="1:7" ht="20.100000000000001" customHeight="1" x14ac:dyDescent="0.2">
      <c r="A1442" s="260"/>
      <c r="B1442" s="181">
        <f t="shared" si="178"/>
        <v>0</v>
      </c>
      <c r="C1442" s="269"/>
      <c r="D1442" s="262"/>
      <c r="E1442" s="263"/>
      <c r="F1442" s="264"/>
      <c r="G1442" s="188">
        <f t="shared" ref="G1442:G1446" si="179">ROUND(E1442*F1442,2)</f>
        <v>0</v>
      </c>
    </row>
    <row r="1443" spans="1:7" ht="20.100000000000001" customHeight="1" x14ac:dyDescent="0.2">
      <c r="A1443" s="260"/>
      <c r="B1443" s="181">
        <f t="shared" si="178"/>
        <v>0</v>
      </c>
      <c r="C1443" s="269"/>
      <c r="D1443" s="262"/>
      <c r="E1443" s="263"/>
      <c r="F1443" s="264"/>
      <c r="G1443" s="188">
        <f t="shared" si="179"/>
        <v>0</v>
      </c>
    </row>
    <row r="1444" spans="1:7" ht="20.100000000000001" customHeight="1" x14ac:dyDescent="0.2">
      <c r="A1444" s="260"/>
      <c r="B1444" s="181">
        <f t="shared" si="178"/>
        <v>0</v>
      </c>
      <c r="C1444" s="261"/>
      <c r="D1444" s="262"/>
      <c r="E1444" s="263"/>
      <c r="F1444" s="264"/>
      <c r="G1444" s="188">
        <f t="shared" si="179"/>
        <v>0</v>
      </c>
    </row>
    <row r="1445" spans="1:7" ht="20.100000000000001" customHeight="1" x14ac:dyDescent="0.2">
      <c r="A1445" s="260"/>
      <c r="B1445" s="181">
        <f t="shared" si="178"/>
        <v>0</v>
      </c>
      <c r="C1445" s="261"/>
      <c r="D1445" s="262"/>
      <c r="E1445" s="263"/>
      <c r="F1445" s="264"/>
      <c r="G1445" s="188">
        <f t="shared" si="179"/>
        <v>0</v>
      </c>
    </row>
    <row r="1446" spans="1:7" ht="20.100000000000001" customHeight="1" x14ac:dyDescent="0.2">
      <c r="A1446" s="260"/>
      <c r="B1446" s="181">
        <f t="shared" si="178"/>
        <v>0</v>
      </c>
      <c r="C1446" s="261"/>
      <c r="D1446" s="262"/>
      <c r="E1446" s="263"/>
      <c r="F1446" s="264"/>
      <c r="G1446" s="188">
        <f t="shared" si="179"/>
        <v>0</v>
      </c>
    </row>
    <row r="1447" spans="1:7" ht="20.100000000000001" customHeight="1" x14ac:dyDescent="0.2">
      <c r="A1447" s="189"/>
      <c r="B1447" s="164"/>
      <c r="C1447" s="169"/>
      <c r="D1447" s="164"/>
      <c r="E1447" s="165"/>
      <c r="F1447" s="184" t="s">
        <v>40</v>
      </c>
      <c r="G1447" s="185">
        <f>SUBTOTAL(9,G1438:G1446)</f>
        <v>0</v>
      </c>
    </row>
    <row r="1448" spans="1:7" ht="20.100000000000001" customHeight="1" thickBot="1" x14ac:dyDescent="0.25">
      <c r="A1448" s="190"/>
      <c r="B1448" s="191"/>
      <c r="C1448" s="192"/>
      <c r="D1448" s="191"/>
      <c r="E1448" s="193"/>
      <c r="F1448" s="194"/>
      <c r="G1448" s="195"/>
    </row>
    <row r="1449" spans="1:7" ht="20.100000000000001" customHeight="1" thickBot="1" x14ac:dyDescent="0.25">
      <c r="A1449" s="244" t="str">
        <f>B1407</f>
        <v>8-2</v>
      </c>
      <c r="B1449" s="242" t="str">
        <f>C1407</f>
        <v>Grueso impermeable b/ revestimiento</v>
      </c>
      <c r="C1449" s="196"/>
      <c r="D1449" s="196" t="s">
        <v>41</v>
      </c>
      <c r="E1449" s="197"/>
      <c r="F1449" s="198" t="s">
        <v>42</v>
      </c>
      <c r="G1449" s="199">
        <f>SUBTOTAL(9,G1412:G1448)</f>
        <v>0</v>
      </c>
    </row>
    <row r="1450" spans="1:7" ht="20.100000000000001" customHeight="1" thickTop="1" thickBot="1" x14ac:dyDescent="0.25"/>
    <row r="1451" spans="1:7" ht="20.100000000000001" customHeight="1" thickTop="1" x14ac:dyDescent="0.2">
      <c r="A1451" s="335" t="s">
        <v>44</v>
      </c>
      <c r="B1451" s="336"/>
      <c r="C1451" s="336"/>
      <c r="D1451" s="336"/>
      <c r="E1451" s="336"/>
      <c r="F1451" s="336"/>
      <c r="G1451" s="337"/>
    </row>
    <row r="1452" spans="1:7" ht="20.100000000000001" customHeight="1" x14ac:dyDescent="0.2">
      <c r="A1452" s="154" t="s">
        <v>823</v>
      </c>
      <c r="B1452" s="155" t="str">
        <f>Comitente</f>
        <v>DIRECCIÓN ARQUITECTURA</v>
      </c>
      <c r="C1452" s="156"/>
      <c r="D1452" s="157"/>
      <c r="E1452" s="157"/>
      <c r="F1452" s="158"/>
      <c r="G1452" s="159"/>
    </row>
    <row r="1453" spans="1:7" ht="20.100000000000001" customHeight="1" x14ac:dyDescent="0.2">
      <c r="A1453" s="154" t="s">
        <v>824</v>
      </c>
      <c r="B1453" s="155">
        <f>Contratista</f>
        <v>0</v>
      </c>
      <c r="C1453" s="160"/>
      <c r="D1453" s="160"/>
      <c r="E1453" s="160"/>
      <c r="F1453" s="155"/>
      <c r="G1453" s="161"/>
    </row>
    <row r="1454" spans="1:7" ht="20.100000000000001" customHeight="1" x14ac:dyDescent="0.2">
      <c r="A1454" s="154" t="s">
        <v>31</v>
      </c>
      <c r="B1454" s="155" t="str">
        <f>Obra</f>
        <v>ESTADIO DEPORTIVO U.P.C.N.</v>
      </c>
      <c r="C1454" s="160"/>
      <c r="D1454" s="160"/>
      <c r="E1454" s="160"/>
      <c r="F1454" s="155" t="s">
        <v>45</v>
      </c>
      <c r="G1454" s="161" t="str">
        <f>Fecha_Base</f>
        <v>02/11/2017</v>
      </c>
    </row>
    <row r="1455" spans="1:7" ht="20.100000000000001" customHeight="1" x14ac:dyDescent="0.2">
      <c r="A1455" s="162" t="s">
        <v>822</v>
      </c>
      <c r="B1455" s="163" t="str">
        <f>Ubicación</f>
        <v>DEPARTAMENTO RAWSON</v>
      </c>
      <c r="C1455" s="163"/>
      <c r="D1455" s="164"/>
      <c r="E1455" s="165"/>
      <c r="F1455" s="166"/>
      <c r="G1455" s="167"/>
    </row>
    <row r="1456" spans="1:7" ht="20.100000000000001" customHeight="1" x14ac:dyDescent="0.2">
      <c r="A1456" s="162" t="s">
        <v>46</v>
      </c>
      <c r="B1456" s="270">
        <v>8</v>
      </c>
      <c r="C1456" s="169" t="str">
        <f>IF(B1456="","",VLOOKUP(B1456,Computo_Presupuesto,2,FALSE))</f>
        <v>REVOQUES Y ENLUCIDOS</v>
      </c>
      <c r="D1456" s="170"/>
      <c r="E1456" s="165"/>
      <c r="F1456" s="166"/>
      <c r="G1456" s="167"/>
    </row>
    <row r="1457" spans="1:7" ht="20.100000000000001" customHeight="1" x14ac:dyDescent="0.2">
      <c r="A1457" s="162" t="s">
        <v>32</v>
      </c>
      <c r="B1457" s="248" t="s">
        <v>1789</v>
      </c>
      <c r="C1457" s="169" t="str">
        <f>IF(B1457=0,"",VLOOKUP(B1457,Computo_Presupuesto,2,FALSE))</f>
        <v>Enlucido interior y exterior</v>
      </c>
      <c r="D1457" s="164"/>
      <c r="E1457" s="165"/>
      <c r="F1457" s="163" t="s">
        <v>33</v>
      </c>
      <c r="G1457" s="171" t="str">
        <f>IF(B1457=0,"",VLOOKUP(B1457,Computo_Presupuesto,4,FALSE))</f>
        <v>m2</v>
      </c>
    </row>
    <row r="1458" spans="1:7" ht="20.100000000000001" customHeight="1" x14ac:dyDescent="0.2">
      <c r="A1458" s="162"/>
      <c r="B1458" s="163"/>
      <c r="C1458" s="169"/>
      <c r="D1458" s="164"/>
      <c r="E1458" s="165"/>
      <c r="F1458" s="169"/>
      <c r="G1458" s="172"/>
    </row>
    <row r="1459" spans="1:7" ht="20.100000000000001" customHeight="1" x14ac:dyDescent="0.2">
      <c r="A1459" s="338" t="s">
        <v>685</v>
      </c>
      <c r="B1459" s="339"/>
      <c r="C1459" s="340" t="s">
        <v>0</v>
      </c>
      <c r="D1459" s="340" t="s">
        <v>34</v>
      </c>
      <c r="E1459" s="341" t="s">
        <v>35</v>
      </c>
      <c r="F1459" s="342" t="s">
        <v>36</v>
      </c>
      <c r="G1459" s="343" t="s">
        <v>37</v>
      </c>
    </row>
    <row r="1460" spans="1:7" ht="20.100000000000001" customHeight="1" x14ac:dyDescent="0.2">
      <c r="A1460" s="173" t="s">
        <v>686</v>
      </c>
      <c r="B1460" s="174" t="s">
        <v>687</v>
      </c>
      <c r="C1460" s="340"/>
      <c r="D1460" s="340"/>
      <c r="E1460" s="341"/>
      <c r="F1460" s="342"/>
      <c r="G1460" s="343"/>
    </row>
    <row r="1461" spans="1:7" ht="20.100000000000001" customHeight="1" x14ac:dyDescent="0.2">
      <c r="A1461" s="259"/>
      <c r="B1461" s="175"/>
      <c r="C1461" s="176" t="s">
        <v>825</v>
      </c>
      <c r="D1461" s="177"/>
      <c r="E1461" s="178"/>
      <c r="F1461" s="179"/>
      <c r="G1461" s="180"/>
    </row>
    <row r="1462" spans="1:7" ht="20.100000000000001" customHeight="1" x14ac:dyDescent="0.2">
      <c r="A1462" s="260"/>
      <c r="B1462" s="181">
        <f t="shared" ref="B1462:B1473" si="180">IF(A1462=0,0,VLOOKUP(A1462,Tabla_Indices,2,FALSE))</f>
        <v>0</v>
      </c>
      <c r="C1462" s="261"/>
      <c r="D1462" s="262"/>
      <c r="E1462" s="263"/>
      <c r="F1462" s="264"/>
      <c r="G1462" s="182">
        <f>ROUND(E1462*F1462,2)</f>
        <v>0</v>
      </c>
    </row>
    <row r="1463" spans="1:7" ht="20.100000000000001" customHeight="1" x14ac:dyDescent="0.2">
      <c r="A1463" s="265"/>
      <c r="B1463" s="181">
        <f t="shared" si="180"/>
        <v>0</v>
      </c>
      <c r="C1463" s="261"/>
      <c r="D1463" s="262"/>
      <c r="E1463" s="263"/>
      <c r="F1463" s="264"/>
      <c r="G1463" s="182">
        <f t="shared" ref="G1463:G1473" si="181">ROUND(E1463*F1463,2)</f>
        <v>0</v>
      </c>
    </row>
    <row r="1464" spans="1:7" ht="20.100000000000001" customHeight="1" x14ac:dyDescent="0.2">
      <c r="A1464" s="260"/>
      <c r="B1464" s="181">
        <f t="shared" si="180"/>
        <v>0</v>
      </c>
      <c r="C1464" s="261"/>
      <c r="D1464" s="262"/>
      <c r="E1464" s="263"/>
      <c r="F1464" s="264"/>
      <c r="G1464" s="182">
        <f t="shared" si="181"/>
        <v>0</v>
      </c>
    </row>
    <row r="1465" spans="1:7" ht="20.100000000000001" customHeight="1" x14ac:dyDescent="0.2">
      <c r="A1465" s="260"/>
      <c r="B1465" s="181">
        <f t="shared" si="180"/>
        <v>0</v>
      </c>
      <c r="C1465" s="261"/>
      <c r="D1465" s="262"/>
      <c r="E1465" s="263"/>
      <c r="F1465" s="264"/>
      <c r="G1465" s="182">
        <f t="shared" si="181"/>
        <v>0</v>
      </c>
    </row>
    <row r="1466" spans="1:7" ht="20.100000000000001" customHeight="1" x14ac:dyDescent="0.2">
      <c r="A1466" s="260"/>
      <c r="B1466" s="181">
        <f t="shared" si="180"/>
        <v>0</v>
      </c>
      <c r="C1466" s="261"/>
      <c r="D1466" s="262"/>
      <c r="E1466" s="266"/>
      <c r="F1466" s="264"/>
      <c r="G1466" s="182">
        <f t="shared" si="181"/>
        <v>0</v>
      </c>
    </row>
    <row r="1467" spans="1:7" ht="20.100000000000001" customHeight="1" x14ac:dyDescent="0.2">
      <c r="A1467" s="260"/>
      <c r="B1467" s="181">
        <f t="shared" si="180"/>
        <v>0</v>
      </c>
      <c r="C1467" s="261"/>
      <c r="D1467" s="262"/>
      <c r="E1467" s="266"/>
      <c r="F1467" s="264"/>
      <c r="G1467" s="182">
        <f t="shared" si="181"/>
        <v>0</v>
      </c>
    </row>
    <row r="1468" spans="1:7" ht="20.100000000000001" customHeight="1" x14ac:dyDescent="0.2">
      <c r="A1468" s="260"/>
      <c r="B1468" s="181">
        <f t="shared" si="180"/>
        <v>0</v>
      </c>
      <c r="C1468" s="261"/>
      <c r="D1468" s="262"/>
      <c r="E1468" s="263"/>
      <c r="F1468" s="264"/>
      <c r="G1468" s="182">
        <f t="shared" si="181"/>
        <v>0</v>
      </c>
    </row>
    <row r="1469" spans="1:7" ht="20.100000000000001" customHeight="1" x14ac:dyDescent="0.2">
      <c r="A1469" s="260"/>
      <c r="B1469" s="181">
        <f t="shared" si="180"/>
        <v>0</v>
      </c>
      <c r="C1469" s="261"/>
      <c r="D1469" s="262"/>
      <c r="E1469" s="263"/>
      <c r="F1469" s="264"/>
      <c r="G1469" s="182">
        <f t="shared" si="181"/>
        <v>0</v>
      </c>
    </row>
    <row r="1470" spans="1:7" ht="20.100000000000001" customHeight="1" x14ac:dyDescent="0.2">
      <c r="A1470" s="260"/>
      <c r="B1470" s="181">
        <f t="shared" si="180"/>
        <v>0</v>
      </c>
      <c r="C1470" s="261"/>
      <c r="D1470" s="262"/>
      <c r="E1470" s="263"/>
      <c r="F1470" s="264"/>
      <c r="G1470" s="182">
        <f t="shared" si="181"/>
        <v>0</v>
      </c>
    </row>
    <row r="1471" spans="1:7" ht="20.100000000000001" customHeight="1" x14ac:dyDescent="0.2">
      <c r="A1471" s="260"/>
      <c r="B1471" s="181">
        <f t="shared" si="180"/>
        <v>0</v>
      </c>
      <c r="C1471" s="261"/>
      <c r="D1471" s="262"/>
      <c r="E1471" s="263"/>
      <c r="F1471" s="264"/>
      <c r="G1471" s="182">
        <f t="shared" si="181"/>
        <v>0</v>
      </c>
    </row>
    <row r="1472" spans="1:7" ht="20.100000000000001" customHeight="1" x14ac:dyDescent="0.2">
      <c r="A1472" s="260"/>
      <c r="B1472" s="181">
        <f t="shared" si="180"/>
        <v>0</v>
      </c>
      <c r="C1472" s="261"/>
      <c r="D1472" s="262"/>
      <c r="E1472" s="263"/>
      <c r="F1472" s="264"/>
      <c r="G1472" s="182">
        <f t="shared" si="181"/>
        <v>0</v>
      </c>
    </row>
    <row r="1473" spans="1:7" ht="20.100000000000001" customHeight="1" x14ac:dyDescent="0.2">
      <c r="A1473" s="260"/>
      <c r="B1473" s="181">
        <f t="shared" si="180"/>
        <v>0</v>
      </c>
      <c r="C1473" s="261"/>
      <c r="D1473" s="262"/>
      <c r="E1473" s="263"/>
      <c r="F1473" s="264"/>
      <c r="G1473" s="182">
        <f t="shared" si="181"/>
        <v>0</v>
      </c>
    </row>
    <row r="1474" spans="1:7" ht="20.100000000000001" customHeight="1" x14ac:dyDescent="0.2">
      <c r="A1474" s="183"/>
      <c r="B1474" s="169"/>
      <c r="C1474" s="169"/>
      <c r="D1474" s="164"/>
      <c r="E1474" s="165"/>
      <c r="F1474" s="184" t="s">
        <v>38</v>
      </c>
      <c r="G1474" s="185">
        <f>SUBTOTAL(9,G1462:G1473)</f>
        <v>0</v>
      </c>
    </row>
    <row r="1475" spans="1:7" ht="20.100000000000001" customHeight="1" x14ac:dyDescent="0.2">
      <c r="A1475" s="183"/>
      <c r="B1475" s="169"/>
      <c r="C1475" s="186" t="s">
        <v>826</v>
      </c>
      <c r="D1475" s="164"/>
      <c r="E1475" s="165"/>
      <c r="F1475" s="166"/>
      <c r="G1475" s="187"/>
    </row>
    <row r="1476" spans="1:7" ht="20.100000000000001" customHeight="1" x14ac:dyDescent="0.2">
      <c r="A1476" s="260"/>
      <c r="B1476" s="181">
        <f t="shared" ref="B1476:B1485" si="182">IF(A1476=0,0,VLOOKUP(A1476,Tabla_Indices,2,FALSE))</f>
        <v>0</v>
      </c>
      <c r="C1476" s="267"/>
      <c r="D1476" s="262"/>
      <c r="E1476" s="263"/>
      <c r="F1476" s="264"/>
      <c r="G1476" s="182">
        <f>ROUND(E1476*F1476,2)</f>
        <v>0</v>
      </c>
    </row>
    <row r="1477" spans="1:7" ht="20.100000000000001" customHeight="1" x14ac:dyDescent="0.2">
      <c r="A1477" s="260"/>
      <c r="B1477" s="181">
        <f t="shared" si="182"/>
        <v>0</v>
      </c>
      <c r="C1477" s="261"/>
      <c r="D1477" s="262"/>
      <c r="E1477" s="263"/>
      <c r="F1477" s="264"/>
      <c r="G1477" s="182">
        <f>ROUND(E1477*F1477,2)</f>
        <v>0</v>
      </c>
    </row>
    <row r="1478" spans="1:7" ht="20.100000000000001" customHeight="1" x14ac:dyDescent="0.2">
      <c r="A1478" s="260"/>
      <c r="B1478" s="181">
        <f t="shared" si="182"/>
        <v>0</v>
      </c>
      <c r="C1478" s="261"/>
      <c r="D1478" s="262"/>
      <c r="E1478" s="263"/>
      <c r="F1478" s="264"/>
      <c r="G1478" s="182">
        <f t="shared" ref="G1478:G1485" si="183">ROUND(E1478*F1478,2)</f>
        <v>0</v>
      </c>
    </row>
    <row r="1479" spans="1:7" ht="20.100000000000001" customHeight="1" x14ac:dyDescent="0.2">
      <c r="A1479" s="260"/>
      <c r="B1479" s="181">
        <f t="shared" si="182"/>
        <v>0</v>
      </c>
      <c r="C1479" s="261"/>
      <c r="D1479" s="262"/>
      <c r="E1479" s="263"/>
      <c r="F1479" s="264"/>
      <c r="G1479" s="182">
        <f t="shared" si="183"/>
        <v>0</v>
      </c>
    </row>
    <row r="1480" spans="1:7" ht="20.100000000000001" customHeight="1" x14ac:dyDescent="0.2">
      <c r="A1480" s="260"/>
      <c r="B1480" s="181">
        <f t="shared" si="182"/>
        <v>0</v>
      </c>
      <c r="C1480" s="261"/>
      <c r="D1480" s="262"/>
      <c r="E1480" s="263"/>
      <c r="F1480" s="264"/>
      <c r="G1480" s="182">
        <f t="shared" si="183"/>
        <v>0</v>
      </c>
    </row>
    <row r="1481" spans="1:7" ht="20.100000000000001" customHeight="1" x14ac:dyDescent="0.2">
      <c r="A1481" s="260"/>
      <c r="B1481" s="181">
        <f t="shared" si="182"/>
        <v>0</v>
      </c>
      <c r="C1481" s="261"/>
      <c r="D1481" s="262"/>
      <c r="E1481" s="263"/>
      <c r="F1481" s="264"/>
      <c r="G1481" s="182">
        <f t="shared" si="183"/>
        <v>0</v>
      </c>
    </row>
    <row r="1482" spans="1:7" ht="20.100000000000001" customHeight="1" x14ac:dyDescent="0.2">
      <c r="A1482" s="260"/>
      <c r="B1482" s="181">
        <f t="shared" si="182"/>
        <v>0</v>
      </c>
      <c r="C1482" s="261"/>
      <c r="D1482" s="262"/>
      <c r="E1482" s="263"/>
      <c r="F1482" s="264"/>
      <c r="G1482" s="182">
        <f t="shared" si="183"/>
        <v>0</v>
      </c>
    </row>
    <row r="1483" spans="1:7" ht="20.100000000000001" customHeight="1" x14ac:dyDescent="0.2">
      <c r="A1483" s="260"/>
      <c r="B1483" s="181">
        <f t="shared" si="182"/>
        <v>0</v>
      </c>
      <c r="C1483" s="261"/>
      <c r="D1483" s="262"/>
      <c r="E1483" s="263"/>
      <c r="F1483" s="264"/>
      <c r="G1483" s="182">
        <f t="shared" si="183"/>
        <v>0</v>
      </c>
    </row>
    <row r="1484" spans="1:7" ht="20.100000000000001" customHeight="1" x14ac:dyDescent="0.2">
      <c r="A1484" s="260"/>
      <c r="B1484" s="181">
        <f t="shared" si="182"/>
        <v>0</v>
      </c>
      <c r="C1484" s="261"/>
      <c r="D1484" s="262"/>
      <c r="E1484" s="263"/>
      <c r="F1484" s="264"/>
      <c r="G1484" s="182">
        <f t="shared" si="183"/>
        <v>0</v>
      </c>
    </row>
    <row r="1485" spans="1:7" ht="20.100000000000001" customHeight="1" x14ac:dyDescent="0.2">
      <c r="A1485" s="260"/>
      <c r="B1485" s="181">
        <f t="shared" si="182"/>
        <v>0</v>
      </c>
      <c r="C1485" s="261"/>
      <c r="D1485" s="262"/>
      <c r="E1485" s="263"/>
      <c r="F1485" s="264"/>
      <c r="G1485" s="182">
        <f t="shared" si="183"/>
        <v>0</v>
      </c>
    </row>
    <row r="1486" spans="1:7" ht="20.100000000000001" customHeight="1" x14ac:dyDescent="0.2">
      <c r="A1486" s="183"/>
      <c r="B1486" s="169"/>
      <c r="C1486" s="169"/>
      <c r="D1486" s="164"/>
      <c r="E1486" s="165"/>
      <c r="F1486" s="184" t="s">
        <v>39</v>
      </c>
      <c r="G1486" s="185">
        <f>SUBTOTAL(9,G1476:G1485)</f>
        <v>0</v>
      </c>
    </row>
    <row r="1487" spans="1:7" ht="20.100000000000001" customHeight="1" x14ac:dyDescent="0.2">
      <c r="A1487" s="183"/>
      <c r="B1487" s="169"/>
      <c r="C1487" s="186" t="s">
        <v>827</v>
      </c>
      <c r="D1487" s="164"/>
      <c r="E1487" s="165"/>
      <c r="F1487" s="169"/>
      <c r="G1487" s="187"/>
    </row>
    <row r="1488" spans="1:7" ht="20.100000000000001" customHeight="1" x14ac:dyDescent="0.2">
      <c r="A1488" s="260"/>
      <c r="B1488" s="181">
        <f t="shared" ref="B1488:B1496" si="184">IF(A1488=0,0,VLOOKUP(A1488,Tabla_Indices,2,FALSE))</f>
        <v>0</v>
      </c>
      <c r="C1488" s="261"/>
      <c r="D1488" s="262"/>
      <c r="E1488" s="263"/>
      <c r="F1488" s="268"/>
      <c r="G1488" s="188">
        <f>ROUND(E1488*F1488,2)</f>
        <v>0</v>
      </c>
    </row>
    <row r="1489" spans="1:7" ht="20.100000000000001" customHeight="1" x14ac:dyDescent="0.2">
      <c r="A1489" s="260"/>
      <c r="B1489" s="181">
        <f t="shared" si="184"/>
        <v>0</v>
      </c>
      <c r="C1489" s="267"/>
      <c r="D1489" s="262"/>
      <c r="E1489" s="263"/>
      <c r="F1489" s="264"/>
      <c r="G1489" s="188">
        <f>ROUND(E1489*F1489,2)</f>
        <v>0</v>
      </c>
    </row>
    <row r="1490" spans="1:7" ht="20.100000000000001" customHeight="1" x14ac:dyDescent="0.2">
      <c r="A1490" s="260"/>
      <c r="B1490" s="181">
        <f t="shared" si="184"/>
        <v>0</v>
      </c>
      <c r="C1490" s="269"/>
      <c r="D1490" s="262"/>
      <c r="E1490" s="263"/>
      <c r="F1490" s="264"/>
      <c r="G1490" s="188">
        <f>ROUND(E1490*F1490,2)</f>
        <v>0</v>
      </c>
    </row>
    <row r="1491" spans="1:7" ht="20.100000000000001" customHeight="1" x14ac:dyDescent="0.2">
      <c r="A1491" s="260"/>
      <c r="B1491" s="181">
        <f t="shared" si="184"/>
        <v>0</v>
      </c>
      <c r="C1491" s="269"/>
      <c r="D1491" s="262"/>
      <c r="E1491" s="263"/>
      <c r="F1491" s="264"/>
      <c r="G1491" s="188">
        <f>ROUND(E1491*F1491,2)</f>
        <v>0</v>
      </c>
    </row>
    <row r="1492" spans="1:7" ht="20.100000000000001" customHeight="1" x14ac:dyDescent="0.2">
      <c r="A1492" s="260"/>
      <c r="B1492" s="181">
        <f t="shared" si="184"/>
        <v>0</v>
      </c>
      <c r="C1492" s="269"/>
      <c r="D1492" s="262"/>
      <c r="E1492" s="263"/>
      <c r="F1492" s="264"/>
      <c r="G1492" s="188">
        <f t="shared" ref="G1492:G1496" si="185">ROUND(E1492*F1492,2)</f>
        <v>0</v>
      </c>
    </row>
    <row r="1493" spans="1:7" ht="20.100000000000001" customHeight="1" x14ac:dyDescent="0.2">
      <c r="A1493" s="260"/>
      <c r="B1493" s="181">
        <f t="shared" si="184"/>
        <v>0</v>
      </c>
      <c r="C1493" s="269"/>
      <c r="D1493" s="262"/>
      <c r="E1493" s="263"/>
      <c r="F1493" s="264"/>
      <c r="G1493" s="188">
        <f t="shared" si="185"/>
        <v>0</v>
      </c>
    </row>
    <row r="1494" spans="1:7" ht="20.100000000000001" customHeight="1" x14ac:dyDescent="0.2">
      <c r="A1494" s="260"/>
      <c r="B1494" s="181">
        <f t="shared" si="184"/>
        <v>0</v>
      </c>
      <c r="C1494" s="261"/>
      <c r="D1494" s="262"/>
      <c r="E1494" s="263"/>
      <c r="F1494" s="264"/>
      <c r="G1494" s="188">
        <f t="shared" si="185"/>
        <v>0</v>
      </c>
    </row>
    <row r="1495" spans="1:7" ht="20.100000000000001" customHeight="1" x14ac:dyDescent="0.2">
      <c r="A1495" s="260"/>
      <c r="B1495" s="181">
        <f t="shared" si="184"/>
        <v>0</v>
      </c>
      <c r="C1495" s="261"/>
      <c r="D1495" s="262"/>
      <c r="E1495" s="263"/>
      <c r="F1495" s="264"/>
      <c r="G1495" s="188">
        <f t="shared" si="185"/>
        <v>0</v>
      </c>
    </row>
    <row r="1496" spans="1:7" ht="20.100000000000001" customHeight="1" x14ac:dyDescent="0.2">
      <c r="A1496" s="260"/>
      <c r="B1496" s="181">
        <f t="shared" si="184"/>
        <v>0</v>
      </c>
      <c r="C1496" s="261"/>
      <c r="D1496" s="262"/>
      <c r="E1496" s="263"/>
      <c r="F1496" s="264"/>
      <c r="G1496" s="188">
        <f t="shared" si="185"/>
        <v>0</v>
      </c>
    </row>
    <row r="1497" spans="1:7" ht="20.100000000000001" customHeight="1" x14ac:dyDescent="0.2">
      <c r="A1497" s="189"/>
      <c r="B1497" s="164"/>
      <c r="C1497" s="169"/>
      <c r="D1497" s="164"/>
      <c r="E1497" s="165"/>
      <c r="F1497" s="184" t="s">
        <v>40</v>
      </c>
      <c r="G1497" s="185">
        <f>SUBTOTAL(9,G1488:G1496)</f>
        <v>0</v>
      </c>
    </row>
    <row r="1498" spans="1:7" ht="20.100000000000001" customHeight="1" thickBot="1" x14ac:dyDescent="0.25">
      <c r="A1498" s="190"/>
      <c r="B1498" s="191"/>
      <c r="C1498" s="192"/>
      <c r="D1498" s="191"/>
      <c r="E1498" s="193"/>
      <c r="F1498" s="194"/>
      <c r="G1498" s="195"/>
    </row>
    <row r="1499" spans="1:7" ht="20.100000000000001" customHeight="1" thickBot="1" x14ac:dyDescent="0.25">
      <c r="A1499" s="244" t="str">
        <f>B1457</f>
        <v>8-3</v>
      </c>
      <c r="B1499" s="242" t="str">
        <f>C1457</f>
        <v>Enlucido interior y exterior</v>
      </c>
      <c r="C1499" s="196"/>
      <c r="D1499" s="196" t="s">
        <v>41</v>
      </c>
      <c r="E1499" s="197"/>
      <c r="F1499" s="198" t="s">
        <v>42</v>
      </c>
      <c r="G1499" s="199">
        <f>SUBTOTAL(9,G1462:G1498)</f>
        <v>0</v>
      </c>
    </row>
    <row r="1500" spans="1:7" ht="20.100000000000001" customHeight="1" thickTop="1" thickBot="1" x14ac:dyDescent="0.25"/>
    <row r="1501" spans="1:7" ht="20.100000000000001" customHeight="1" thickTop="1" x14ac:dyDescent="0.2">
      <c r="A1501" s="335" t="s">
        <v>44</v>
      </c>
      <c r="B1501" s="336"/>
      <c r="C1501" s="336"/>
      <c r="D1501" s="336"/>
      <c r="E1501" s="336"/>
      <c r="F1501" s="336"/>
      <c r="G1501" s="337"/>
    </row>
    <row r="1502" spans="1:7" ht="20.100000000000001" customHeight="1" x14ac:dyDescent="0.2">
      <c r="A1502" s="154" t="s">
        <v>823</v>
      </c>
      <c r="B1502" s="155" t="str">
        <f>Comitente</f>
        <v>DIRECCIÓN ARQUITECTURA</v>
      </c>
      <c r="C1502" s="156"/>
      <c r="D1502" s="157"/>
      <c r="E1502" s="157"/>
      <c r="F1502" s="158"/>
      <c r="G1502" s="159"/>
    </row>
    <row r="1503" spans="1:7" ht="20.100000000000001" customHeight="1" x14ac:dyDescent="0.2">
      <c r="A1503" s="154" t="s">
        <v>824</v>
      </c>
      <c r="B1503" s="155">
        <f>Contratista</f>
        <v>0</v>
      </c>
      <c r="C1503" s="160"/>
      <c r="D1503" s="160"/>
      <c r="E1503" s="160"/>
      <c r="F1503" s="155"/>
      <c r="G1503" s="161"/>
    </row>
    <row r="1504" spans="1:7" ht="20.100000000000001" customHeight="1" x14ac:dyDescent="0.2">
      <c r="A1504" s="154" t="s">
        <v>31</v>
      </c>
      <c r="B1504" s="155" t="str">
        <f>Obra</f>
        <v>ESTADIO DEPORTIVO U.P.C.N.</v>
      </c>
      <c r="C1504" s="160"/>
      <c r="D1504" s="160"/>
      <c r="E1504" s="160"/>
      <c r="F1504" s="155" t="s">
        <v>45</v>
      </c>
      <c r="G1504" s="161" t="str">
        <f>Fecha_Base</f>
        <v>02/11/2017</v>
      </c>
    </row>
    <row r="1505" spans="1:7" ht="20.100000000000001" customHeight="1" x14ac:dyDescent="0.2">
      <c r="A1505" s="162" t="s">
        <v>822</v>
      </c>
      <c r="B1505" s="163" t="str">
        <f>Ubicación</f>
        <v>DEPARTAMENTO RAWSON</v>
      </c>
      <c r="C1505" s="163"/>
      <c r="D1505" s="164"/>
      <c r="E1505" s="165"/>
      <c r="F1505" s="166"/>
      <c r="G1505" s="167"/>
    </row>
    <row r="1506" spans="1:7" ht="20.100000000000001" customHeight="1" x14ac:dyDescent="0.2">
      <c r="A1506" s="162" t="s">
        <v>46</v>
      </c>
      <c r="B1506" s="270">
        <v>9</v>
      </c>
      <c r="C1506" s="169" t="str">
        <f>IF(B1506="","",VLOOKUP(B1506,Computo_Presupuesto,2,FALSE))</f>
        <v>CUBIERTA DE TECHO</v>
      </c>
      <c r="D1506" s="170"/>
      <c r="E1506" s="165"/>
      <c r="F1506" s="166"/>
      <c r="G1506" s="167"/>
    </row>
    <row r="1507" spans="1:7" ht="20.100000000000001" customHeight="1" x14ac:dyDescent="0.2">
      <c r="A1507" s="162" t="s">
        <v>32</v>
      </c>
      <c r="B1507" s="248" t="s">
        <v>1193</v>
      </c>
      <c r="C1507" s="169" t="str">
        <f>IF(B1507=0,"",VLOOKUP(B1507,Computo_Presupuesto,2,FALSE))</f>
        <v>Cubierta de chapa panel</v>
      </c>
      <c r="D1507" s="164"/>
      <c r="E1507" s="165"/>
      <c r="F1507" s="163" t="s">
        <v>33</v>
      </c>
      <c r="G1507" s="171" t="str">
        <f>IF(B1507=0,"",VLOOKUP(B1507,Computo_Presupuesto,4,FALSE))</f>
        <v>m2</v>
      </c>
    </row>
    <row r="1508" spans="1:7" ht="20.100000000000001" customHeight="1" x14ac:dyDescent="0.2">
      <c r="A1508" s="162"/>
      <c r="B1508" s="163"/>
      <c r="C1508" s="169"/>
      <c r="D1508" s="164"/>
      <c r="E1508" s="165"/>
      <c r="F1508" s="169"/>
      <c r="G1508" s="172"/>
    </row>
    <row r="1509" spans="1:7" ht="20.100000000000001" customHeight="1" x14ac:dyDescent="0.2">
      <c r="A1509" s="338" t="s">
        <v>685</v>
      </c>
      <c r="B1509" s="339"/>
      <c r="C1509" s="340" t="s">
        <v>0</v>
      </c>
      <c r="D1509" s="340" t="s">
        <v>34</v>
      </c>
      <c r="E1509" s="341" t="s">
        <v>35</v>
      </c>
      <c r="F1509" s="342" t="s">
        <v>36</v>
      </c>
      <c r="G1509" s="343" t="s">
        <v>37</v>
      </c>
    </row>
    <row r="1510" spans="1:7" s="15" customFormat="1" ht="20.100000000000001" customHeight="1" x14ac:dyDescent="0.2">
      <c r="A1510" s="173" t="s">
        <v>686</v>
      </c>
      <c r="B1510" s="174" t="s">
        <v>687</v>
      </c>
      <c r="C1510" s="340"/>
      <c r="D1510" s="340"/>
      <c r="E1510" s="341"/>
      <c r="F1510" s="342"/>
      <c r="G1510" s="343"/>
    </row>
    <row r="1511" spans="1:7" ht="20.100000000000001" customHeight="1" x14ac:dyDescent="0.2">
      <c r="A1511" s="259"/>
      <c r="B1511" s="175"/>
      <c r="C1511" s="176" t="s">
        <v>825</v>
      </c>
      <c r="D1511" s="177"/>
      <c r="E1511" s="178"/>
      <c r="F1511" s="179"/>
      <c r="G1511" s="180"/>
    </row>
    <row r="1512" spans="1:7" ht="20.100000000000001" customHeight="1" x14ac:dyDescent="0.2">
      <c r="A1512" s="260"/>
      <c r="B1512" s="181">
        <f t="shared" ref="B1512:B1523" si="186">IF(A1512=0,0,VLOOKUP(A1512,Tabla_Indices,2,FALSE))</f>
        <v>0</v>
      </c>
      <c r="C1512" s="261"/>
      <c r="D1512" s="262"/>
      <c r="E1512" s="263"/>
      <c r="F1512" s="264"/>
      <c r="G1512" s="182">
        <f>ROUND(E1512*F1512,2)</f>
        <v>0</v>
      </c>
    </row>
    <row r="1513" spans="1:7" ht="20.100000000000001" customHeight="1" x14ac:dyDescent="0.2">
      <c r="A1513" s="265"/>
      <c r="B1513" s="181">
        <f t="shared" si="186"/>
        <v>0</v>
      </c>
      <c r="C1513" s="261"/>
      <c r="D1513" s="262"/>
      <c r="E1513" s="263"/>
      <c r="F1513" s="264"/>
      <c r="G1513" s="182">
        <f t="shared" ref="G1513:G1523" si="187">ROUND(E1513*F1513,2)</f>
        <v>0</v>
      </c>
    </row>
    <row r="1514" spans="1:7" ht="20.100000000000001" customHeight="1" x14ac:dyDescent="0.2">
      <c r="A1514" s="260"/>
      <c r="B1514" s="181">
        <f t="shared" si="186"/>
        <v>0</v>
      </c>
      <c r="C1514" s="261"/>
      <c r="D1514" s="262"/>
      <c r="E1514" s="263"/>
      <c r="F1514" s="264"/>
      <c r="G1514" s="182">
        <f t="shared" si="187"/>
        <v>0</v>
      </c>
    </row>
    <row r="1515" spans="1:7" ht="20.100000000000001" customHeight="1" x14ac:dyDescent="0.2">
      <c r="A1515" s="260"/>
      <c r="B1515" s="181">
        <f t="shared" si="186"/>
        <v>0</v>
      </c>
      <c r="C1515" s="261"/>
      <c r="D1515" s="262"/>
      <c r="E1515" s="263"/>
      <c r="F1515" s="264"/>
      <c r="G1515" s="182">
        <f t="shared" si="187"/>
        <v>0</v>
      </c>
    </row>
    <row r="1516" spans="1:7" ht="20.100000000000001" customHeight="1" x14ac:dyDescent="0.2">
      <c r="A1516" s="260"/>
      <c r="B1516" s="181">
        <f t="shared" si="186"/>
        <v>0</v>
      </c>
      <c r="C1516" s="261"/>
      <c r="D1516" s="262"/>
      <c r="E1516" s="266"/>
      <c r="F1516" s="264"/>
      <c r="G1516" s="182">
        <f t="shared" si="187"/>
        <v>0</v>
      </c>
    </row>
    <row r="1517" spans="1:7" ht="20.100000000000001" customHeight="1" x14ac:dyDescent="0.2">
      <c r="A1517" s="260"/>
      <c r="B1517" s="181">
        <f t="shared" si="186"/>
        <v>0</v>
      </c>
      <c r="C1517" s="261"/>
      <c r="D1517" s="262"/>
      <c r="E1517" s="266"/>
      <c r="F1517" s="264"/>
      <c r="G1517" s="182">
        <f t="shared" si="187"/>
        <v>0</v>
      </c>
    </row>
    <row r="1518" spans="1:7" ht="20.100000000000001" customHeight="1" x14ac:dyDescent="0.2">
      <c r="A1518" s="260"/>
      <c r="B1518" s="181">
        <f t="shared" si="186"/>
        <v>0</v>
      </c>
      <c r="C1518" s="261"/>
      <c r="D1518" s="262"/>
      <c r="E1518" s="263"/>
      <c r="F1518" s="264"/>
      <c r="G1518" s="182">
        <f t="shared" si="187"/>
        <v>0</v>
      </c>
    </row>
    <row r="1519" spans="1:7" ht="20.100000000000001" customHeight="1" x14ac:dyDescent="0.2">
      <c r="A1519" s="260"/>
      <c r="B1519" s="181">
        <f t="shared" si="186"/>
        <v>0</v>
      </c>
      <c r="C1519" s="261"/>
      <c r="D1519" s="262"/>
      <c r="E1519" s="263"/>
      <c r="F1519" s="264"/>
      <c r="G1519" s="182">
        <f t="shared" si="187"/>
        <v>0</v>
      </c>
    </row>
    <row r="1520" spans="1:7" ht="20.100000000000001" customHeight="1" x14ac:dyDescent="0.2">
      <c r="A1520" s="260"/>
      <c r="B1520" s="181">
        <f t="shared" si="186"/>
        <v>0</v>
      </c>
      <c r="C1520" s="261"/>
      <c r="D1520" s="262"/>
      <c r="E1520" s="263"/>
      <c r="F1520" s="264"/>
      <c r="G1520" s="182">
        <f t="shared" si="187"/>
        <v>0</v>
      </c>
    </row>
    <row r="1521" spans="1:7" ht="20.100000000000001" customHeight="1" x14ac:dyDescent="0.2">
      <c r="A1521" s="260"/>
      <c r="B1521" s="181">
        <f t="shared" si="186"/>
        <v>0</v>
      </c>
      <c r="C1521" s="261"/>
      <c r="D1521" s="262"/>
      <c r="E1521" s="263"/>
      <c r="F1521" s="264"/>
      <c r="G1521" s="182">
        <f t="shared" si="187"/>
        <v>0</v>
      </c>
    </row>
    <row r="1522" spans="1:7" ht="20.100000000000001" customHeight="1" x14ac:dyDescent="0.2">
      <c r="A1522" s="260"/>
      <c r="B1522" s="181">
        <f t="shared" si="186"/>
        <v>0</v>
      </c>
      <c r="C1522" s="261"/>
      <c r="D1522" s="262"/>
      <c r="E1522" s="263"/>
      <c r="F1522" s="264"/>
      <c r="G1522" s="182">
        <f t="shared" si="187"/>
        <v>0</v>
      </c>
    </row>
    <row r="1523" spans="1:7" ht="20.100000000000001" customHeight="1" x14ac:dyDescent="0.2">
      <c r="A1523" s="260"/>
      <c r="B1523" s="181">
        <f t="shared" si="186"/>
        <v>0</v>
      </c>
      <c r="C1523" s="261"/>
      <c r="D1523" s="262"/>
      <c r="E1523" s="263"/>
      <c r="F1523" s="264"/>
      <c r="G1523" s="182">
        <f t="shared" si="187"/>
        <v>0</v>
      </c>
    </row>
    <row r="1524" spans="1:7" ht="20.100000000000001" customHeight="1" x14ac:dyDescent="0.2">
      <c r="A1524" s="183"/>
      <c r="B1524" s="169"/>
      <c r="C1524" s="169"/>
      <c r="D1524" s="164"/>
      <c r="E1524" s="165"/>
      <c r="F1524" s="184" t="s">
        <v>38</v>
      </c>
      <c r="G1524" s="185">
        <f>SUBTOTAL(9,G1512:G1523)</f>
        <v>0</v>
      </c>
    </row>
    <row r="1525" spans="1:7" ht="20.100000000000001" customHeight="1" x14ac:dyDescent="0.2">
      <c r="A1525" s="183"/>
      <c r="B1525" s="169"/>
      <c r="C1525" s="186" t="s">
        <v>826</v>
      </c>
      <c r="D1525" s="164"/>
      <c r="E1525" s="165"/>
      <c r="F1525" s="166"/>
      <c r="G1525" s="187"/>
    </row>
    <row r="1526" spans="1:7" ht="20.100000000000001" customHeight="1" x14ac:dyDescent="0.2">
      <c r="A1526" s="260"/>
      <c r="B1526" s="181">
        <f t="shared" ref="B1526:B1535" si="188">IF(A1526=0,0,VLOOKUP(A1526,Tabla_Indices,2,FALSE))</f>
        <v>0</v>
      </c>
      <c r="C1526" s="267"/>
      <c r="D1526" s="262"/>
      <c r="E1526" s="263"/>
      <c r="F1526" s="264"/>
      <c r="G1526" s="182">
        <f>ROUND(E1526*F1526,2)</f>
        <v>0</v>
      </c>
    </row>
    <row r="1527" spans="1:7" ht="20.100000000000001" customHeight="1" x14ac:dyDescent="0.2">
      <c r="A1527" s="260"/>
      <c r="B1527" s="181">
        <f t="shared" si="188"/>
        <v>0</v>
      </c>
      <c r="C1527" s="261"/>
      <c r="D1527" s="262"/>
      <c r="E1527" s="263"/>
      <c r="F1527" s="264"/>
      <c r="G1527" s="182">
        <f>ROUND(E1527*F1527,2)</f>
        <v>0</v>
      </c>
    </row>
    <row r="1528" spans="1:7" ht="20.100000000000001" customHeight="1" x14ac:dyDescent="0.2">
      <c r="A1528" s="260"/>
      <c r="B1528" s="181">
        <f t="shared" si="188"/>
        <v>0</v>
      </c>
      <c r="C1528" s="261"/>
      <c r="D1528" s="262"/>
      <c r="E1528" s="263"/>
      <c r="F1528" s="264"/>
      <c r="G1528" s="182">
        <f t="shared" ref="G1528:G1535" si="189">ROUND(E1528*F1528,2)</f>
        <v>0</v>
      </c>
    </row>
    <row r="1529" spans="1:7" ht="20.100000000000001" customHeight="1" x14ac:dyDescent="0.2">
      <c r="A1529" s="260"/>
      <c r="B1529" s="181">
        <f t="shared" si="188"/>
        <v>0</v>
      </c>
      <c r="C1529" s="261"/>
      <c r="D1529" s="262"/>
      <c r="E1529" s="263"/>
      <c r="F1529" s="264"/>
      <c r="G1529" s="182">
        <f t="shared" si="189"/>
        <v>0</v>
      </c>
    </row>
    <row r="1530" spans="1:7" ht="20.100000000000001" customHeight="1" x14ac:dyDescent="0.2">
      <c r="A1530" s="260"/>
      <c r="B1530" s="181">
        <f t="shared" si="188"/>
        <v>0</v>
      </c>
      <c r="C1530" s="261"/>
      <c r="D1530" s="262"/>
      <c r="E1530" s="263"/>
      <c r="F1530" s="264"/>
      <c r="G1530" s="182">
        <f t="shared" si="189"/>
        <v>0</v>
      </c>
    </row>
    <row r="1531" spans="1:7" ht="20.100000000000001" customHeight="1" x14ac:dyDescent="0.2">
      <c r="A1531" s="260"/>
      <c r="B1531" s="181">
        <f t="shared" si="188"/>
        <v>0</v>
      </c>
      <c r="C1531" s="261"/>
      <c r="D1531" s="262"/>
      <c r="E1531" s="263"/>
      <c r="F1531" s="264"/>
      <c r="G1531" s="182">
        <f t="shared" si="189"/>
        <v>0</v>
      </c>
    </row>
    <row r="1532" spans="1:7" ht="20.100000000000001" customHeight="1" x14ac:dyDescent="0.2">
      <c r="A1532" s="260"/>
      <c r="B1532" s="181">
        <f t="shared" si="188"/>
        <v>0</v>
      </c>
      <c r="C1532" s="261"/>
      <c r="D1532" s="262"/>
      <c r="E1532" s="263"/>
      <c r="F1532" s="264"/>
      <c r="G1532" s="182">
        <f t="shared" si="189"/>
        <v>0</v>
      </c>
    </row>
    <row r="1533" spans="1:7" ht="20.100000000000001" customHeight="1" x14ac:dyDescent="0.2">
      <c r="A1533" s="260"/>
      <c r="B1533" s="181">
        <f t="shared" si="188"/>
        <v>0</v>
      </c>
      <c r="C1533" s="261"/>
      <c r="D1533" s="262"/>
      <c r="E1533" s="263"/>
      <c r="F1533" s="264"/>
      <c r="G1533" s="182">
        <f t="shared" si="189"/>
        <v>0</v>
      </c>
    </row>
    <row r="1534" spans="1:7" ht="20.100000000000001" customHeight="1" x14ac:dyDescent="0.2">
      <c r="A1534" s="260"/>
      <c r="B1534" s="181">
        <f t="shared" si="188"/>
        <v>0</v>
      </c>
      <c r="C1534" s="261"/>
      <c r="D1534" s="262"/>
      <c r="E1534" s="263"/>
      <c r="F1534" s="264"/>
      <c r="G1534" s="182">
        <f t="shared" si="189"/>
        <v>0</v>
      </c>
    </row>
    <row r="1535" spans="1:7" ht="20.100000000000001" customHeight="1" x14ac:dyDescent="0.2">
      <c r="A1535" s="260"/>
      <c r="B1535" s="181">
        <f t="shared" si="188"/>
        <v>0</v>
      </c>
      <c r="C1535" s="261"/>
      <c r="D1535" s="262"/>
      <c r="E1535" s="263"/>
      <c r="F1535" s="264"/>
      <c r="G1535" s="182">
        <f t="shared" si="189"/>
        <v>0</v>
      </c>
    </row>
    <row r="1536" spans="1:7" ht="20.100000000000001" customHeight="1" x14ac:dyDescent="0.2">
      <c r="A1536" s="183"/>
      <c r="B1536" s="169"/>
      <c r="C1536" s="169"/>
      <c r="D1536" s="164"/>
      <c r="E1536" s="165"/>
      <c r="F1536" s="184" t="s">
        <v>39</v>
      </c>
      <c r="G1536" s="185">
        <f>SUBTOTAL(9,G1526:G1535)</f>
        <v>0</v>
      </c>
    </row>
    <row r="1537" spans="1:7" ht="20.100000000000001" customHeight="1" x14ac:dyDescent="0.2">
      <c r="A1537" s="183"/>
      <c r="B1537" s="169"/>
      <c r="C1537" s="186" t="s">
        <v>827</v>
      </c>
      <c r="D1537" s="164"/>
      <c r="E1537" s="165"/>
      <c r="F1537" s="169"/>
      <c r="G1537" s="187"/>
    </row>
    <row r="1538" spans="1:7" ht="20.100000000000001" customHeight="1" x14ac:dyDescent="0.2">
      <c r="A1538" s="260"/>
      <c r="B1538" s="181">
        <f t="shared" ref="B1538:B1546" si="190">IF(A1538=0,0,VLOOKUP(A1538,Tabla_Indices,2,FALSE))</f>
        <v>0</v>
      </c>
      <c r="C1538" s="261"/>
      <c r="D1538" s="262"/>
      <c r="E1538" s="263"/>
      <c r="F1538" s="268"/>
      <c r="G1538" s="188">
        <f>ROUND(E1538*F1538,2)</f>
        <v>0</v>
      </c>
    </row>
    <row r="1539" spans="1:7" ht="20.100000000000001" customHeight="1" x14ac:dyDescent="0.2">
      <c r="A1539" s="260"/>
      <c r="B1539" s="181">
        <f t="shared" si="190"/>
        <v>0</v>
      </c>
      <c r="C1539" s="267"/>
      <c r="D1539" s="262"/>
      <c r="E1539" s="263"/>
      <c r="F1539" s="264"/>
      <c r="G1539" s="188">
        <f>ROUND(E1539*F1539,2)</f>
        <v>0</v>
      </c>
    </row>
    <row r="1540" spans="1:7" ht="20.100000000000001" customHeight="1" x14ac:dyDescent="0.2">
      <c r="A1540" s="260"/>
      <c r="B1540" s="181">
        <f t="shared" si="190"/>
        <v>0</v>
      </c>
      <c r="C1540" s="269"/>
      <c r="D1540" s="262"/>
      <c r="E1540" s="263"/>
      <c r="F1540" s="264"/>
      <c r="G1540" s="188">
        <f>ROUND(E1540*F1540,2)</f>
        <v>0</v>
      </c>
    </row>
    <row r="1541" spans="1:7" ht="20.100000000000001" customHeight="1" x14ac:dyDescent="0.2">
      <c r="A1541" s="260"/>
      <c r="B1541" s="181">
        <f t="shared" si="190"/>
        <v>0</v>
      </c>
      <c r="C1541" s="269"/>
      <c r="D1541" s="262"/>
      <c r="E1541" s="263"/>
      <c r="F1541" s="264"/>
      <c r="G1541" s="188">
        <f>ROUND(E1541*F1541,2)</f>
        <v>0</v>
      </c>
    </row>
    <row r="1542" spans="1:7" ht="20.100000000000001" customHeight="1" x14ac:dyDescent="0.2">
      <c r="A1542" s="260"/>
      <c r="B1542" s="181">
        <f t="shared" si="190"/>
        <v>0</v>
      </c>
      <c r="C1542" s="269"/>
      <c r="D1542" s="262"/>
      <c r="E1542" s="263"/>
      <c r="F1542" s="264"/>
      <c r="G1542" s="188">
        <f t="shared" ref="G1542:G1546" si="191">ROUND(E1542*F1542,2)</f>
        <v>0</v>
      </c>
    </row>
    <row r="1543" spans="1:7" ht="20.100000000000001" customHeight="1" x14ac:dyDescent="0.2">
      <c r="A1543" s="260"/>
      <c r="B1543" s="181">
        <f t="shared" si="190"/>
        <v>0</v>
      </c>
      <c r="C1543" s="269"/>
      <c r="D1543" s="262"/>
      <c r="E1543" s="263"/>
      <c r="F1543" s="264"/>
      <c r="G1543" s="188">
        <f t="shared" si="191"/>
        <v>0</v>
      </c>
    </row>
    <row r="1544" spans="1:7" ht="20.100000000000001" customHeight="1" x14ac:dyDescent="0.2">
      <c r="A1544" s="260"/>
      <c r="B1544" s="181">
        <f t="shared" si="190"/>
        <v>0</v>
      </c>
      <c r="C1544" s="261"/>
      <c r="D1544" s="262"/>
      <c r="E1544" s="263"/>
      <c r="F1544" s="264"/>
      <c r="G1544" s="188">
        <f t="shared" si="191"/>
        <v>0</v>
      </c>
    </row>
    <row r="1545" spans="1:7" ht="20.100000000000001" customHeight="1" x14ac:dyDescent="0.2">
      <c r="A1545" s="260"/>
      <c r="B1545" s="181">
        <f t="shared" si="190"/>
        <v>0</v>
      </c>
      <c r="C1545" s="261"/>
      <c r="D1545" s="262"/>
      <c r="E1545" s="263"/>
      <c r="F1545" s="264"/>
      <c r="G1545" s="188">
        <f t="shared" si="191"/>
        <v>0</v>
      </c>
    </row>
    <row r="1546" spans="1:7" ht="20.100000000000001" customHeight="1" x14ac:dyDescent="0.2">
      <c r="A1546" s="260"/>
      <c r="B1546" s="181">
        <f t="shared" si="190"/>
        <v>0</v>
      </c>
      <c r="C1546" s="261"/>
      <c r="D1546" s="262"/>
      <c r="E1546" s="263"/>
      <c r="F1546" s="264"/>
      <c r="G1546" s="188">
        <f t="shared" si="191"/>
        <v>0</v>
      </c>
    </row>
    <row r="1547" spans="1:7" ht="20.100000000000001" customHeight="1" x14ac:dyDescent="0.2">
      <c r="A1547" s="243"/>
      <c r="B1547" s="164"/>
      <c r="C1547" s="169"/>
      <c r="D1547" s="164"/>
      <c r="E1547" s="165"/>
      <c r="F1547" s="184" t="s">
        <v>40</v>
      </c>
      <c r="G1547" s="185">
        <f>SUBTOTAL(9,G1538:G1546)</f>
        <v>0</v>
      </c>
    </row>
    <row r="1548" spans="1:7" ht="20.100000000000001" customHeight="1" thickBot="1" x14ac:dyDescent="0.25">
      <c r="A1548" s="190"/>
      <c r="B1548" s="191"/>
      <c r="C1548" s="192"/>
      <c r="D1548" s="191"/>
      <c r="E1548" s="193"/>
      <c r="F1548" s="194"/>
      <c r="G1548" s="195"/>
    </row>
    <row r="1549" spans="1:7" ht="20.100000000000001" customHeight="1" thickBot="1" x14ac:dyDescent="0.25">
      <c r="A1549" s="244" t="str">
        <f>B1507</f>
        <v>9-1</v>
      </c>
      <c r="B1549" s="242" t="str">
        <f>C1507</f>
        <v>Cubierta de chapa panel</v>
      </c>
      <c r="C1549" s="196"/>
      <c r="D1549" s="196" t="s">
        <v>41</v>
      </c>
      <c r="E1549" s="197"/>
      <c r="F1549" s="198" t="s">
        <v>42</v>
      </c>
      <c r="G1549" s="199">
        <f>SUBTOTAL(9,G1512:G1548)</f>
        <v>0</v>
      </c>
    </row>
    <row r="1550" spans="1:7" ht="20.100000000000001" customHeight="1" thickTop="1" thickBot="1" x14ac:dyDescent="0.25"/>
    <row r="1551" spans="1:7" ht="20.100000000000001" customHeight="1" thickTop="1" x14ac:dyDescent="0.2">
      <c r="A1551" s="335" t="s">
        <v>44</v>
      </c>
      <c r="B1551" s="336"/>
      <c r="C1551" s="336"/>
      <c r="D1551" s="336"/>
      <c r="E1551" s="336"/>
      <c r="F1551" s="336"/>
      <c r="G1551" s="337"/>
    </row>
    <row r="1552" spans="1:7" ht="20.100000000000001" customHeight="1" x14ac:dyDescent="0.2">
      <c r="A1552" s="154" t="s">
        <v>823</v>
      </c>
      <c r="B1552" s="155" t="str">
        <f>Comitente</f>
        <v>DIRECCIÓN ARQUITECTURA</v>
      </c>
      <c r="C1552" s="156"/>
      <c r="D1552" s="157"/>
      <c r="E1552" s="157"/>
      <c r="F1552" s="158"/>
      <c r="G1552" s="159"/>
    </row>
    <row r="1553" spans="1:7" ht="20.100000000000001" customHeight="1" x14ac:dyDescent="0.2">
      <c r="A1553" s="154" t="s">
        <v>824</v>
      </c>
      <c r="B1553" s="155">
        <f>Contratista</f>
        <v>0</v>
      </c>
      <c r="C1553" s="160"/>
      <c r="D1553" s="160"/>
      <c r="E1553" s="160"/>
      <c r="F1553" s="155"/>
      <c r="G1553" s="161"/>
    </row>
    <row r="1554" spans="1:7" ht="20.100000000000001" customHeight="1" x14ac:dyDescent="0.2">
      <c r="A1554" s="154" t="s">
        <v>31</v>
      </c>
      <c r="B1554" s="155" t="str">
        <f>Obra</f>
        <v>ESTADIO DEPORTIVO U.P.C.N.</v>
      </c>
      <c r="C1554" s="160"/>
      <c r="D1554" s="160"/>
      <c r="E1554" s="160"/>
      <c r="F1554" s="155" t="s">
        <v>45</v>
      </c>
      <c r="G1554" s="161" t="str">
        <f>Fecha_Base</f>
        <v>02/11/2017</v>
      </c>
    </row>
    <row r="1555" spans="1:7" ht="20.100000000000001" customHeight="1" x14ac:dyDescent="0.2">
      <c r="A1555" s="162" t="s">
        <v>822</v>
      </c>
      <c r="B1555" s="163" t="str">
        <f>Ubicación</f>
        <v>DEPARTAMENTO RAWSON</v>
      </c>
      <c r="C1555" s="163"/>
      <c r="D1555" s="164"/>
      <c r="E1555" s="165"/>
      <c r="F1555" s="166"/>
      <c r="G1555" s="167"/>
    </row>
    <row r="1556" spans="1:7" ht="20.100000000000001" customHeight="1" x14ac:dyDescent="0.2">
      <c r="A1556" s="162" t="s">
        <v>46</v>
      </c>
      <c r="B1556" s="270">
        <v>9</v>
      </c>
      <c r="C1556" s="169" t="str">
        <f>IF(B1556="","",VLOOKUP(B1556,Computo_Presupuesto,2,FALSE))</f>
        <v>CUBIERTA DE TECHO</v>
      </c>
      <c r="D1556" s="170"/>
      <c r="E1556" s="165"/>
      <c r="F1556" s="166"/>
      <c r="G1556" s="167"/>
    </row>
    <row r="1557" spans="1:7" ht="20.100000000000001" customHeight="1" x14ac:dyDescent="0.2">
      <c r="A1557" s="162" t="s">
        <v>32</v>
      </c>
      <c r="B1557" s="248" t="s">
        <v>1720</v>
      </c>
      <c r="C1557" s="169" t="str">
        <f>IF(B1557=0,"",VLOOKUP(B1557,Computo_Presupuesto,2,FALSE))</f>
        <v>Cubierta de techo con baldoza ceramica</v>
      </c>
      <c r="D1557" s="164"/>
      <c r="E1557" s="165"/>
      <c r="F1557" s="163" t="s">
        <v>33</v>
      </c>
      <c r="G1557" s="171" t="str">
        <f>IF(B1557=0,"",VLOOKUP(B1557,Computo_Presupuesto,4,FALSE))</f>
        <v>m2</v>
      </c>
    </row>
    <row r="1558" spans="1:7" ht="20.100000000000001" customHeight="1" x14ac:dyDescent="0.2">
      <c r="A1558" s="162"/>
      <c r="B1558" s="163"/>
      <c r="C1558" s="169"/>
      <c r="D1558" s="164"/>
      <c r="E1558" s="165"/>
      <c r="F1558" s="169"/>
      <c r="G1558" s="172"/>
    </row>
    <row r="1559" spans="1:7" ht="20.100000000000001" customHeight="1" x14ac:dyDescent="0.2">
      <c r="A1559" s="338" t="s">
        <v>685</v>
      </c>
      <c r="B1559" s="339"/>
      <c r="C1559" s="340" t="s">
        <v>0</v>
      </c>
      <c r="D1559" s="340" t="s">
        <v>34</v>
      </c>
      <c r="E1559" s="341" t="s">
        <v>35</v>
      </c>
      <c r="F1559" s="342" t="s">
        <v>36</v>
      </c>
      <c r="G1559" s="343" t="s">
        <v>37</v>
      </c>
    </row>
    <row r="1560" spans="1:7" ht="20.100000000000001" customHeight="1" x14ac:dyDescent="0.2">
      <c r="A1560" s="173" t="s">
        <v>686</v>
      </c>
      <c r="B1560" s="174" t="s">
        <v>687</v>
      </c>
      <c r="C1560" s="340"/>
      <c r="D1560" s="340"/>
      <c r="E1560" s="341"/>
      <c r="F1560" s="342"/>
      <c r="G1560" s="343"/>
    </row>
    <row r="1561" spans="1:7" ht="20.100000000000001" customHeight="1" x14ac:dyDescent="0.2">
      <c r="A1561" s="259"/>
      <c r="B1561" s="175"/>
      <c r="C1561" s="176" t="s">
        <v>825</v>
      </c>
      <c r="D1561" s="177"/>
      <c r="E1561" s="178"/>
      <c r="F1561" s="179"/>
      <c r="G1561" s="180"/>
    </row>
    <row r="1562" spans="1:7" ht="20.100000000000001" customHeight="1" x14ac:dyDescent="0.2">
      <c r="A1562" s="260"/>
      <c r="B1562" s="181">
        <f t="shared" ref="B1562:B1573" si="192">IF(A1562=0,0,VLOOKUP(A1562,Tabla_Indices,2,FALSE))</f>
        <v>0</v>
      </c>
      <c r="C1562" s="261"/>
      <c r="D1562" s="262"/>
      <c r="E1562" s="263"/>
      <c r="F1562" s="264"/>
      <c r="G1562" s="182">
        <f>ROUND(E1562*F1562,2)</f>
        <v>0</v>
      </c>
    </row>
    <row r="1563" spans="1:7" ht="20.100000000000001" customHeight="1" x14ac:dyDescent="0.2">
      <c r="A1563" s="265"/>
      <c r="B1563" s="181">
        <f t="shared" si="192"/>
        <v>0</v>
      </c>
      <c r="C1563" s="261"/>
      <c r="D1563" s="262"/>
      <c r="E1563" s="263"/>
      <c r="F1563" s="264"/>
      <c r="G1563" s="182">
        <f t="shared" ref="G1563:G1573" si="193">ROUND(E1563*F1563,2)</f>
        <v>0</v>
      </c>
    </row>
    <row r="1564" spans="1:7" ht="20.100000000000001" customHeight="1" x14ac:dyDescent="0.2">
      <c r="A1564" s="260"/>
      <c r="B1564" s="181">
        <f t="shared" si="192"/>
        <v>0</v>
      </c>
      <c r="C1564" s="261"/>
      <c r="D1564" s="262"/>
      <c r="E1564" s="263"/>
      <c r="F1564" s="264"/>
      <c r="G1564" s="182">
        <f t="shared" si="193"/>
        <v>0</v>
      </c>
    </row>
    <row r="1565" spans="1:7" ht="20.100000000000001" customHeight="1" x14ac:dyDescent="0.2">
      <c r="A1565" s="260"/>
      <c r="B1565" s="181">
        <f t="shared" si="192"/>
        <v>0</v>
      </c>
      <c r="C1565" s="261"/>
      <c r="D1565" s="262"/>
      <c r="E1565" s="263"/>
      <c r="F1565" s="264"/>
      <c r="G1565" s="182">
        <f t="shared" si="193"/>
        <v>0</v>
      </c>
    </row>
    <row r="1566" spans="1:7" ht="20.100000000000001" customHeight="1" x14ac:dyDescent="0.2">
      <c r="A1566" s="260"/>
      <c r="B1566" s="181">
        <f t="shared" si="192"/>
        <v>0</v>
      </c>
      <c r="C1566" s="261"/>
      <c r="D1566" s="262"/>
      <c r="E1566" s="266"/>
      <c r="F1566" s="264"/>
      <c r="G1566" s="182">
        <f t="shared" si="193"/>
        <v>0</v>
      </c>
    </row>
    <row r="1567" spans="1:7" ht="20.100000000000001" customHeight="1" x14ac:dyDescent="0.2">
      <c r="A1567" s="260"/>
      <c r="B1567" s="181">
        <f t="shared" si="192"/>
        <v>0</v>
      </c>
      <c r="C1567" s="261"/>
      <c r="D1567" s="262"/>
      <c r="E1567" s="266"/>
      <c r="F1567" s="264"/>
      <c r="G1567" s="182">
        <f t="shared" si="193"/>
        <v>0</v>
      </c>
    </row>
    <row r="1568" spans="1:7" ht="20.100000000000001" customHeight="1" x14ac:dyDescent="0.2">
      <c r="A1568" s="260"/>
      <c r="B1568" s="181">
        <f t="shared" si="192"/>
        <v>0</v>
      </c>
      <c r="C1568" s="261"/>
      <c r="D1568" s="262"/>
      <c r="E1568" s="263"/>
      <c r="F1568" s="264"/>
      <c r="G1568" s="182">
        <f t="shared" si="193"/>
        <v>0</v>
      </c>
    </row>
    <row r="1569" spans="1:7" ht="20.100000000000001" customHeight="1" x14ac:dyDescent="0.2">
      <c r="A1569" s="260"/>
      <c r="B1569" s="181">
        <f t="shared" si="192"/>
        <v>0</v>
      </c>
      <c r="C1569" s="261"/>
      <c r="D1569" s="262"/>
      <c r="E1569" s="263"/>
      <c r="F1569" s="264"/>
      <c r="G1569" s="182">
        <f t="shared" si="193"/>
        <v>0</v>
      </c>
    </row>
    <row r="1570" spans="1:7" ht="20.100000000000001" customHeight="1" x14ac:dyDescent="0.2">
      <c r="A1570" s="260"/>
      <c r="B1570" s="181">
        <f t="shared" si="192"/>
        <v>0</v>
      </c>
      <c r="C1570" s="261"/>
      <c r="D1570" s="262"/>
      <c r="E1570" s="263"/>
      <c r="F1570" s="264"/>
      <c r="G1570" s="182">
        <f t="shared" si="193"/>
        <v>0</v>
      </c>
    </row>
    <row r="1571" spans="1:7" ht="20.100000000000001" customHeight="1" x14ac:dyDescent="0.2">
      <c r="A1571" s="260"/>
      <c r="B1571" s="181">
        <f t="shared" si="192"/>
        <v>0</v>
      </c>
      <c r="C1571" s="261"/>
      <c r="D1571" s="262"/>
      <c r="E1571" s="263"/>
      <c r="F1571" s="264"/>
      <c r="G1571" s="182">
        <f t="shared" si="193"/>
        <v>0</v>
      </c>
    </row>
    <row r="1572" spans="1:7" ht="20.100000000000001" customHeight="1" x14ac:dyDescent="0.2">
      <c r="A1572" s="260"/>
      <c r="B1572" s="181">
        <f t="shared" si="192"/>
        <v>0</v>
      </c>
      <c r="C1572" s="261"/>
      <c r="D1572" s="262"/>
      <c r="E1572" s="263"/>
      <c r="F1572" s="264"/>
      <c r="G1572" s="182">
        <f t="shared" si="193"/>
        <v>0</v>
      </c>
    </row>
    <row r="1573" spans="1:7" ht="20.100000000000001" customHeight="1" x14ac:dyDescent="0.2">
      <c r="A1573" s="260"/>
      <c r="B1573" s="181">
        <f t="shared" si="192"/>
        <v>0</v>
      </c>
      <c r="C1573" s="261"/>
      <c r="D1573" s="262"/>
      <c r="E1573" s="263"/>
      <c r="F1573" s="264"/>
      <c r="G1573" s="182">
        <f t="shared" si="193"/>
        <v>0</v>
      </c>
    </row>
    <row r="1574" spans="1:7" ht="20.100000000000001" customHeight="1" x14ac:dyDescent="0.2">
      <c r="A1574" s="183"/>
      <c r="B1574" s="169"/>
      <c r="C1574" s="169"/>
      <c r="D1574" s="164"/>
      <c r="E1574" s="165"/>
      <c r="F1574" s="184" t="s">
        <v>38</v>
      </c>
      <c r="G1574" s="185">
        <f>SUBTOTAL(9,G1562:G1573)</f>
        <v>0</v>
      </c>
    </row>
    <row r="1575" spans="1:7" ht="20.100000000000001" customHeight="1" x14ac:dyDescent="0.2">
      <c r="A1575" s="183"/>
      <c r="B1575" s="169"/>
      <c r="C1575" s="186" t="s">
        <v>826</v>
      </c>
      <c r="D1575" s="164"/>
      <c r="E1575" s="165"/>
      <c r="F1575" s="166"/>
      <c r="G1575" s="187"/>
    </row>
    <row r="1576" spans="1:7" ht="20.100000000000001" customHeight="1" x14ac:dyDescent="0.2">
      <c r="A1576" s="260"/>
      <c r="B1576" s="181">
        <f t="shared" ref="B1576:B1585" si="194">IF(A1576=0,0,VLOOKUP(A1576,Tabla_Indices,2,FALSE))</f>
        <v>0</v>
      </c>
      <c r="C1576" s="267"/>
      <c r="D1576" s="262"/>
      <c r="E1576" s="263"/>
      <c r="F1576" s="264"/>
      <c r="G1576" s="182">
        <f>ROUND(E1576*F1576,2)</f>
        <v>0</v>
      </c>
    </row>
    <row r="1577" spans="1:7" ht="20.100000000000001" customHeight="1" x14ac:dyDescent="0.2">
      <c r="A1577" s="260"/>
      <c r="B1577" s="181">
        <f t="shared" si="194"/>
        <v>0</v>
      </c>
      <c r="C1577" s="261"/>
      <c r="D1577" s="262"/>
      <c r="E1577" s="263"/>
      <c r="F1577" s="264"/>
      <c r="G1577" s="182">
        <f>ROUND(E1577*F1577,2)</f>
        <v>0</v>
      </c>
    </row>
    <row r="1578" spans="1:7" ht="20.100000000000001" customHeight="1" x14ac:dyDescent="0.2">
      <c r="A1578" s="260"/>
      <c r="B1578" s="181">
        <f t="shared" si="194"/>
        <v>0</v>
      </c>
      <c r="C1578" s="261"/>
      <c r="D1578" s="262"/>
      <c r="E1578" s="263"/>
      <c r="F1578" s="264"/>
      <c r="G1578" s="182">
        <f t="shared" ref="G1578:G1585" si="195">ROUND(E1578*F1578,2)</f>
        <v>0</v>
      </c>
    </row>
    <row r="1579" spans="1:7" ht="20.100000000000001" customHeight="1" x14ac:dyDescent="0.2">
      <c r="A1579" s="260"/>
      <c r="B1579" s="181">
        <f t="shared" si="194"/>
        <v>0</v>
      </c>
      <c r="C1579" s="261"/>
      <c r="D1579" s="262"/>
      <c r="E1579" s="263"/>
      <c r="F1579" s="264"/>
      <c r="G1579" s="182">
        <f t="shared" si="195"/>
        <v>0</v>
      </c>
    </row>
    <row r="1580" spans="1:7" ht="20.100000000000001" customHeight="1" x14ac:dyDescent="0.2">
      <c r="A1580" s="260"/>
      <c r="B1580" s="181">
        <f t="shared" si="194"/>
        <v>0</v>
      </c>
      <c r="C1580" s="261"/>
      <c r="D1580" s="262"/>
      <c r="E1580" s="263"/>
      <c r="F1580" s="264"/>
      <c r="G1580" s="182">
        <f t="shared" si="195"/>
        <v>0</v>
      </c>
    </row>
    <row r="1581" spans="1:7" ht="20.100000000000001" customHeight="1" x14ac:dyDescent="0.2">
      <c r="A1581" s="260"/>
      <c r="B1581" s="181">
        <f t="shared" si="194"/>
        <v>0</v>
      </c>
      <c r="C1581" s="261"/>
      <c r="D1581" s="262"/>
      <c r="E1581" s="263"/>
      <c r="F1581" s="264"/>
      <c r="G1581" s="182">
        <f t="shared" si="195"/>
        <v>0</v>
      </c>
    </row>
    <row r="1582" spans="1:7" ht="20.100000000000001" customHeight="1" x14ac:dyDescent="0.2">
      <c r="A1582" s="260"/>
      <c r="B1582" s="181">
        <f t="shared" si="194"/>
        <v>0</v>
      </c>
      <c r="C1582" s="261"/>
      <c r="D1582" s="262"/>
      <c r="E1582" s="263"/>
      <c r="F1582" s="264"/>
      <c r="G1582" s="182">
        <f t="shared" si="195"/>
        <v>0</v>
      </c>
    </row>
    <row r="1583" spans="1:7" ht="20.100000000000001" customHeight="1" x14ac:dyDescent="0.2">
      <c r="A1583" s="260"/>
      <c r="B1583" s="181">
        <f t="shared" si="194"/>
        <v>0</v>
      </c>
      <c r="C1583" s="261"/>
      <c r="D1583" s="262"/>
      <c r="E1583" s="263"/>
      <c r="F1583" s="264"/>
      <c r="G1583" s="182">
        <f t="shared" si="195"/>
        <v>0</v>
      </c>
    </row>
    <row r="1584" spans="1:7" ht="20.100000000000001" customHeight="1" x14ac:dyDescent="0.2">
      <c r="A1584" s="260"/>
      <c r="B1584" s="181">
        <f t="shared" si="194"/>
        <v>0</v>
      </c>
      <c r="C1584" s="261"/>
      <c r="D1584" s="262"/>
      <c r="E1584" s="263"/>
      <c r="F1584" s="264"/>
      <c r="G1584" s="182">
        <f t="shared" si="195"/>
        <v>0</v>
      </c>
    </row>
    <row r="1585" spans="1:7" ht="20.100000000000001" customHeight="1" x14ac:dyDescent="0.2">
      <c r="A1585" s="260"/>
      <c r="B1585" s="181">
        <f t="shared" si="194"/>
        <v>0</v>
      </c>
      <c r="C1585" s="261"/>
      <c r="D1585" s="262"/>
      <c r="E1585" s="263"/>
      <c r="F1585" s="264"/>
      <c r="G1585" s="182">
        <f t="shared" si="195"/>
        <v>0</v>
      </c>
    </row>
    <row r="1586" spans="1:7" ht="20.100000000000001" customHeight="1" x14ac:dyDescent="0.2">
      <c r="A1586" s="183"/>
      <c r="B1586" s="169"/>
      <c r="C1586" s="169"/>
      <c r="D1586" s="164"/>
      <c r="E1586" s="165"/>
      <c r="F1586" s="184" t="s">
        <v>39</v>
      </c>
      <c r="G1586" s="185">
        <f>SUBTOTAL(9,G1576:G1585)</f>
        <v>0</v>
      </c>
    </row>
    <row r="1587" spans="1:7" ht="20.100000000000001" customHeight="1" x14ac:dyDescent="0.2">
      <c r="A1587" s="183"/>
      <c r="B1587" s="169"/>
      <c r="C1587" s="186" t="s">
        <v>827</v>
      </c>
      <c r="D1587" s="164"/>
      <c r="E1587" s="165"/>
      <c r="F1587" s="169"/>
      <c r="G1587" s="187"/>
    </row>
    <row r="1588" spans="1:7" ht="20.100000000000001" customHeight="1" x14ac:dyDescent="0.2">
      <c r="A1588" s="260"/>
      <c r="B1588" s="181">
        <f t="shared" ref="B1588:B1596" si="196">IF(A1588=0,0,VLOOKUP(A1588,Tabla_Indices,2,FALSE))</f>
        <v>0</v>
      </c>
      <c r="C1588" s="261"/>
      <c r="D1588" s="262"/>
      <c r="E1588" s="263"/>
      <c r="F1588" s="268"/>
      <c r="G1588" s="188">
        <f>ROUND(E1588*F1588,2)</f>
        <v>0</v>
      </c>
    </row>
    <row r="1589" spans="1:7" ht="20.100000000000001" customHeight="1" x14ac:dyDescent="0.2">
      <c r="A1589" s="260"/>
      <c r="B1589" s="181">
        <f t="shared" si="196"/>
        <v>0</v>
      </c>
      <c r="C1589" s="267"/>
      <c r="D1589" s="262"/>
      <c r="E1589" s="263"/>
      <c r="F1589" s="264"/>
      <c r="G1589" s="188">
        <f>ROUND(E1589*F1589,2)</f>
        <v>0</v>
      </c>
    </row>
    <row r="1590" spans="1:7" ht="20.100000000000001" customHeight="1" x14ac:dyDescent="0.2">
      <c r="A1590" s="260"/>
      <c r="B1590" s="181">
        <f t="shared" si="196"/>
        <v>0</v>
      </c>
      <c r="C1590" s="269"/>
      <c r="D1590" s="262"/>
      <c r="E1590" s="263"/>
      <c r="F1590" s="264"/>
      <c r="G1590" s="188">
        <f>ROUND(E1590*F1590,2)</f>
        <v>0</v>
      </c>
    </row>
    <row r="1591" spans="1:7" ht="20.100000000000001" customHeight="1" x14ac:dyDescent="0.2">
      <c r="A1591" s="260"/>
      <c r="B1591" s="181">
        <f t="shared" si="196"/>
        <v>0</v>
      </c>
      <c r="C1591" s="269"/>
      <c r="D1591" s="262"/>
      <c r="E1591" s="263"/>
      <c r="F1591" s="264"/>
      <c r="G1591" s="188">
        <f>ROUND(E1591*F1591,2)</f>
        <v>0</v>
      </c>
    </row>
    <row r="1592" spans="1:7" ht="20.100000000000001" customHeight="1" x14ac:dyDescent="0.2">
      <c r="A1592" s="260"/>
      <c r="B1592" s="181">
        <f t="shared" si="196"/>
        <v>0</v>
      </c>
      <c r="C1592" s="269"/>
      <c r="D1592" s="262"/>
      <c r="E1592" s="263"/>
      <c r="F1592" s="264"/>
      <c r="G1592" s="188">
        <f t="shared" ref="G1592:G1596" si="197">ROUND(E1592*F1592,2)</f>
        <v>0</v>
      </c>
    </row>
    <row r="1593" spans="1:7" ht="20.100000000000001" customHeight="1" x14ac:dyDescent="0.2">
      <c r="A1593" s="260"/>
      <c r="B1593" s="181">
        <f t="shared" si="196"/>
        <v>0</v>
      </c>
      <c r="C1593" s="269"/>
      <c r="D1593" s="262"/>
      <c r="E1593" s="263"/>
      <c r="F1593" s="264"/>
      <c r="G1593" s="188">
        <f t="shared" si="197"/>
        <v>0</v>
      </c>
    </row>
    <row r="1594" spans="1:7" ht="20.100000000000001" customHeight="1" x14ac:dyDescent="0.2">
      <c r="A1594" s="260"/>
      <c r="B1594" s="181">
        <f t="shared" si="196"/>
        <v>0</v>
      </c>
      <c r="C1594" s="261"/>
      <c r="D1594" s="262"/>
      <c r="E1594" s="263"/>
      <c r="F1594" s="264"/>
      <c r="G1594" s="188">
        <f t="shared" si="197"/>
        <v>0</v>
      </c>
    </row>
    <row r="1595" spans="1:7" ht="20.100000000000001" customHeight="1" x14ac:dyDescent="0.2">
      <c r="A1595" s="260"/>
      <c r="B1595" s="181">
        <f t="shared" si="196"/>
        <v>0</v>
      </c>
      <c r="C1595" s="261"/>
      <c r="D1595" s="262"/>
      <c r="E1595" s="263"/>
      <c r="F1595" s="264"/>
      <c r="G1595" s="188">
        <f t="shared" si="197"/>
        <v>0</v>
      </c>
    </row>
    <row r="1596" spans="1:7" ht="20.100000000000001" customHeight="1" x14ac:dyDescent="0.2">
      <c r="A1596" s="260"/>
      <c r="B1596" s="181">
        <f t="shared" si="196"/>
        <v>0</v>
      </c>
      <c r="C1596" s="261"/>
      <c r="D1596" s="262"/>
      <c r="E1596" s="263"/>
      <c r="F1596" s="264"/>
      <c r="G1596" s="188">
        <f t="shared" si="197"/>
        <v>0</v>
      </c>
    </row>
    <row r="1597" spans="1:7" ht="20.100000000000001" customHeight="1" x14ac:dyDescent="0.2">
      <c r="A1597" s="189"/>
      <c r="B1597" s="164"/>
      <c r="C1597" s="169"/>
      <c r="D1597" s="164"/>
      <c r="E1597" s="165"/>
      <c r="F1597" s="184" t="s">
        <v>40</v>
      </c>
      <c r="G1597" s="185">
        <f>SUBTOTAL(9,G1588:G1596)</f>
        <v>0</v>
      </c>
    </row>
    <row r="1598" spans="1:7" ht="20.100000000000001" customHeight="1" thickBot="1" x14ac:dyDescent="0.25">
      <c r="A1598" s="190"/>
      <c r="B1598" s="191"/>
      <c r="C1598" s="192"/>
      <c r="D1598" s="191"/>
      <c r="E1598" s="193"/>
      <c r="F1598" s="194"/>
      <c r="G1598" s="195"/>
    </row>
    <row r="1599" spans="1:7" ht="20.100000000000001" customHeight="1" thickBot="1" x14ac:dyDescent="0.25">
      <c r="A1599" s="244" t="str">
        <f>B1557</f>
        <v>9-2</v>
      </c>
      <c r="B1599" s="242" t="str">
        <f>C1557</f>
        <v>Cubierta de techo con baldoza ceramica</v>
      </c>
      <c r="C1599" s="196"/>
      <c r="D1599" s="196" t="s">
        <v>41</v>
      </c>
      <c r="E1599" s="197"/>
      <c r="F1599" s="198" t="s">
        <v>42</v>
      </c>
      <c r="G1599" s="199">
        <f>SUBTOTAL(9,G1562:G1598)</f>
        <v>0</v>
      </c>
    </row>
    <row r="1600" spans="1:7" ht="20.100000000000001" customHeight="1" thickTop="1" thickBot="1" x14ac:dyDescent="0.25"/>
    <row r="1601" spans="1:7" ht="20.100000000000001" customHeight="1" thickTop="1" x14ac:dyDescent="0.2">
      <c r="A1601" s="335" t="s">
        <v>44</v>
      </c>
      <c r="B1601" s="336"/>
      <c r="C1601" s="336"/>
      <c r="D1601" s="336"/>
      <c r="E1601" s="336"/>
      <c r="F1601" s="336"/>
      <c r="G1601" s="337"/>
    </row>
    <row r="1602" spans="1:7" ht="20.100000000000001" customHeight="1" x14ac:dyDescent="0.2">
      <c r="A1602" s="154" t="s">
        <v>823</v>
      </c>
      <c r="B1602" s="155" t="str">
        <f>Comitente</f>
        <v>DIRECCIÓN ARQUITECTURA</v>
      </c>
      <c r="C1602" s="156"/>
      <c r="D1602" s="157"/>
      <c r="E1602" s="157"/>
      <c r="F1602" s="158"/>
      <c r="G1602" s="159"/>
    </row>
    <row r="1603" spans="1:7" ht="20.100000000000001" customHeight="1" x14ac:dyDescent="0.2">
      <c r="A1603" s="154" t="s">
        <v>824</v>
      </c>
      <c r="B1603" s="155">
        <f>Contratista</f>
        <v>0</v>
      </c>
      <c r="C1603" s="160"/>
      <c r="D1603" s="160"/>
      <c r="E1603" s="160"/>
      <c r="F1603" s="155"/>
      <c r="G1603" s="161"/>
    </row>
    <row r="1604" spans="1:7" ht="20.100000000000001" customHeight="1" x14ac:dyDescent="0.2">
      <c r="A1604" s="154" t="s">
        <v>31</v>
      </c>
      <c r="B1604" s="155" t="str">
        <f>Obra</f>
        <v>ESTADIO DEPORTIVO U.P.C.N.</v>
      </c>
      <c r="C1604" s="160"/>
      <c r="D1604" s="160"/>
      <c r="E1604" s="160"/>
      <c r="F1604" s="155" t="s">
        <v>45</v>
      </c>
      <c r="G1604" s="161" t="str">
        <f>Fecha_Base</f>
        <v>02/11/2017</v>
      </c>
    </row>
    <row r="1605" spans="1:7" ht="20.100000000000001" customHeight="1" x14ac:dyDescent="0.2">
      <c r="A1605" s="162" t="s">
        <v>822</v>
      </c>
      <c r="B1605" s="163" t="str">
        <f>Ubicación</f>
        <v>DEPARTAMENTO RAWSON</v>
      </c>
      <c r="C1605" s="163"/>
      <c r="D1605" s="164"/>
      <c r="E1605" s="165"/>
      <c r="F1605" s="166"/>
      <c r="G1605" s="167"/>
    </row>
    <row r="1606" spans="1:7" ht="20.100000000000001" customHeight="1" x14ac:dyDescent="0.2">
      <c r="A1606" s="162" t="s">
        <v>46</v>
      </c>
      <c r="B1606" s="270">
        <v>10</v>
      </c>
      <c r="C1606" s="169" t="str">
        <f>IF(B1606="","",VLOOKUP(B1606,Computo_Presupuesto,2,FALSE))</f>
        <v>CIELORRASOS</v>
      </c>
      <c r="D1606" s="170"/>
      <c r="E1606" s="165"/>
      <c r="F1606" s="166"/>
      <c r="G1606" s="167"/>
    </row>
    <row r="1607" spans="1:7" ht="20.100000000000001" customHeight="1" x14ac:dyDescent="0.2">
      <c r="A1607" s="162" t="s">
        <v>32</v>
      </c>
      <c r="B1607" s="248" t="s">
        <v>1177</v>
      </c>
      <c r="C1607" s="169" t="str">
        <f>IF(B1607=0,"",VLOOKUP(B1607,Computo_Presupuesto,2,FALSE))</f>
        <v>Cielorraso aplicado a la cal - Hormigón Visto</v>
      </c>
      <c r="D1607" s="164"/>
      <c r="E1607" s="165"/>
      <c r="F1607" s="163" t="s">
        <v>33</v>
      </c>
      <c r="G1607" s="171" t="str">
        <f>IF(B1607=0,"",VLOOKUP(B1607,Computo_Presupuesto,4,FALSE))</f>
        <v>m2</v>
      </c>
    </row>
    <row r="1608" spans="1:7" ht="20.100000000000001" customHeight="1" x14ac:dyDescent="0.2">
      <c r="A1608" s="162"/>
      <c r="B1608" s="163"/>
      <c r="C1608" s="169"/>
      <c r="D1608" s="164"/>
      <c r="E1608" s="165"/>
      <c r="F1608" s="169"/>
      <c r="G1608" s="172"/>
    </row>
    <row r="1609" spans="1:7" ht="20.100000000000001" customHeight="1" x14ac:dyDescent="0.2">
      <c r="A1609" s="338" t="s">
        <v>685</v>
      </c>
      <c r="B1609" s="339"/>
      <c r="C1609" s="340" t="s">
        <v>0</v>
      </c>
      <c r="D1609" s="340" t="s">
        <v>34</v>
      </c>
      <c r="E1609" s="341" t="s">
        <v>35</v>
      </c>
      <c r="F1609" s="342" t="s">
        <v>36</v>
      </c>
      <c r="G1609" s="343" t="s">
        <v>37</v>
      </c>
    </row>
    <row r="1610" spans="1:7" ht="20.100000000000001" customHeight="1" x14ac:dyDescent="0.2">
      <c r="A1610" s="173" t="s">
        <v>686</v>
      </c>
      <c r="B1610" s="174" t="s">
        <v>687</v>
      </c>
      <c r="C1610" s="340"/>
      <c r="D1610" s="340"/>
      <c r="E1610" s="341"/>
      <c r="F1610" s="342"/>
      <c r="G1610" s="343"/>
    </row>
    <row r="1611" spans="1:7" ht="20.100000000000001" customHeight="1" x14ac:dyDescent="0.2">
      <c r="A1611" s="259"/>
      <c r="B1611" s="175"/>
      <c r="C1611" s="176" t="s">
        <v>825</v>
      </c>
      <c r="D1611" s="177"/>
      <c r="E1611" s="178"/>
      <c r="F1611" s="179"/>
      <c r="G1611" s="180"/>
    </row>
    <row r="1612" spans="1:7" ht="20.100000000000001" customHeight="1" x14ac:dyDescent="0.2">
      <c r="A1612" s="260"/>
      <c r="B1612" s="181">
        <f t="shared" ref="B1612:B1623" si="198">IF(A1612=0,0,VLOOKUP(A1612,Tabla_Indices,2,FALSE))</f>
        <v>0</v>
      </c>
      <c r="C1612" s="261"/>
      <c r="D1612" s="262"/>
      <c r="E1612" s="263"/>
      <c r="F1612" s="264"/>
      <c r="G1612" s="182">
        <f>ROUND(E1612*F1612,2)</f>
        <v>0</v>
      </c>
    </row>
    <row r="1613" spans="1:7" ht="20.100000000000001" customHeight="1" x14ac:dyDescent="0.2">
      <c r="A1613" s="265"/>
      <c r="B1613" s="181">
        <f t="shared" si="198"/>
        <v>0</v>
      </c>
      <c r="C1613" s="261"/>
      <c r="D1613" s="262"/>
      <c r="E1613" s="263"/>
      <c r="F1613" s="264"/>
      <c r="G1613" s="182">
        <f t="shared" ref="G1613:G1623" si="199">ROUND(E1613*F1613,2)</f>
        <v>0</v>
      </c>
    </row>
    <row r="1614" spans="1:7" ht="20.100000000000001" customHeight="1" x14ac:dyDescent="0.2">
      <c r="A1614" s="260"/>
      <c r="B1614" s="181">
        <f t="shared" si="198"/>
        <v>0</v>
      </c>
      <c r="C1614" s="261"/>
      <c r="D1614" s="262"/>
      <c r="E1614" s="263"/>
      <c r="F1614" s="264"/>
      <c r="G1614" s="182">
        <f t="shared" si="199"/>
        <v>0</v>
      </c>
    </row>
    <row r="1615" spans="1:7" ht="20.100000000000001" customHeight="1" x14ac:dyDescent="0.2">
      <c r="A1615" s="260"/>
      <c r="B1615" s="181">
        <f t="shared" si="198"/>
        <v>0</v>
      </c>
      <c r="C1615" s="261"/>
      <c r="D1615" s="262"/>
      <c r="E1615" s="263"/>
      <c r="F1615" s="264"/>
      <c r="G1615" s="182">
        <f t="shared" si="199"/>
        <v>0</v>
      </c>
    </row>
    <row r="1616" spans="1:7" ht="20.100000000000001" customHeight="1" x14ac:dyDescent="0.2">
      <c r="A1616" s="260"/>
      <c r="B1616" s="181">
        <f t="shared" si="198"/>
        <v>0</v>
      </c>
      <c r="C1616" s="261"/>
      <c r="D1616" s="262"/>
      <c r="E1616" s="266"/>
      <c r="F1616" s="264"/>
      <c r="G1616" s="182">
        <f t="shared" si="199"/>
        <v>0</v>
      </c>
    </row>
    <row r="1617" spans="1:7" ht="20.100000000000001" customHeight="1" x14ac:dyDescent="0.2">
      <c r="A1617" s="260"/>
      <c r="B1617" s="181">
        <f t="shared" si="198"/>
        <v>0</v>
      </c>
      <c r="C1617" s="261"/>
      <c r="D1617" s="262"/>
      <c r="E1617" s="266"/>
      <c r="F1617" s="264"/>
      <c r="G1617" s="182">
        <f t="shared" si="199"/>
        <v>0</v>
      </c>
    </row>
    <row r="1618" spans="1:7" ht="20.100000000000001" customHeight="1" x14ac:dyDescent="0.2">
      <c r="A1618" s="260"/>
      <c r="B1618" s="181">
        <f t="shared" si="198"/>
        <v>0</v>
      </c>
      <c r="C1618" s="261"/>
      <c r="D1618" s="262"/>
      <c r="E1618" s="263"/>
      <c r="F1618" s="264"/>
      <c r="G1618" s="182">
        <f t="shared" si="199"/>
        <v>0</v>
      </c>
    </row>
    <row r="1619" spans="1:7" ht="20.100000000000001" customHeight="1" x14ac:dyDescent="0.2">
      <c r="A1619" s="260"/>
      <c r="B1619" s="181">
        <f t="shared" si="198"/>
        <v>0</v>
      </c>
      <c r="C1619" s="261"/>
      <c r="D1619" s="262"/>
      <c r="E1619" s="263"/>
      <c r="F1619" s="264"/>
      <c r="G1619" s="182">
        <f t="shared" si="199"/>
        <v>0</v>
      </c>
    </row>
    <row r="1620" spans="1:7" ht="20.100000000000001" customHeight="1" x14ac:dyDescent="0.2">
      <c r="A1620" s="260"/>
      <c r="B1620" s="181">
        <f t="shared" si="198"/>
        <v>0</v>
      </c>
      <c r="C1620" s="261"/>
      <c r="D1620" s="262"/>
      <c r="E1620" s="263"/>
      <c r="F1620" s="264"/>
      <c r="G1620" s="182">
        <f t="shared" si="199"/>
        <v>0</v>
      </c>
    </row>
    <row r="1621" spans="1:7" ht="20.100000000000001" customHeight="1" x14ac:dyDescent="0.2">
      <c r="A1621" s="260"/>
      <c r="B1621" s="181">
        <f t="shared" si="198"/>
        <v>0</v>
      </c>
      <c r="C1621" s="261"/>
      <c r="D1621" s="262"/>
      <c r="E1621" s="263"/>
      <c r="F1621" s="264"/>
      <c r="G1621" s="182">
        <f t="shared" si="199"/>
        <v>0</v>
      </c>
    </row>
    <row r="1622" spans="1:7" ht="20.100000000000001" customHeight="1" x14ac:dyDescent="0.2">
      <c r="A1622" s="260"/>
      <c r="B1622" s="181">
        <f t="shared" si="198"/>
        <v>0</v>
      </c>
      <c r="C1622" s="261"/>
      <c r="D1622" s="262"/>
      <c r="E1622" s="263"/>
      <c r="F1622" s="264"/>
      <c r="G1622" s="182">
        <f t="shared" si="199"/>
        <v>0</v>
      </c>
    </row>
    <row r="1623" spans="1:7" ht="20.100000000000001" customHeight="1" x14ac:dyDescent="0.2">
      <c r="A1623" s="260"/>
      <c r="B1623" s="181">
        <f t="shared" si="198"/>
        <v>0</v>
      </c>
      <c r="C1623" s="261"/>
      <c r="D1623" s="262"/>
      <c r="E1623" s="263"/>
      <c r="F1623" s="264"/>
      <c r="G1623" s="182">
        <f t="shared" si="199"/>
        <v>0</v>
      </c>
    </row>
    <row r="1624" spans="1:7" ht="20.100000000000001" customHeight="1" x14ac:dyDescent="0.2">
      <c r="A1624" s="183"/>
      <c r="B1624" s="169"/>
      <c r="C1624" s="169"/>
      <c r="D1624" s="164"/>
      <c r="E1624" s="165"/>
      <c r="F1624" s="184" t="s">
        <v>38</v>
      </c>
      <c r="G1624" s="185">
        <f>SUBTOTAL(9,G1612:G1623)</f>
        <v>0</v>
      </c>
    </row>
    <row r="1625" spans="1:7" ht="20.100000000000001" customHeight="1" x14ac:dyDescent="0.2">
      <c r="A1625" s="183"/>
      <c r="B1625" s="169"/>
      <c r="C1625" s="186" t="s">
        <v>826</v>
      </c>
      <c r="D1625" s="164"/>
      <c r="E1625" s="165"/>
      <c r="F1625" s="166"/>
      <c r="G1625" s="187"/>
    </row>
    <row r="1626" spans="1:7" ht="20.100000000000001" customHeight="1" x14ac:dyDescent="0.2">
      <c r="A1626" s="260"/>
      <c r="B1626" s="181">
        <f t="shared" ref="B1626:B1635" si="200">IF(A1626=0,0,VLOOKUP(A1626,Tabla_Indices,2,FALSE))</f>
        <v>0</v>
      </c>
      <c r="C1626" s="267"/>
      <c r="D1626" s="262"/>
      <c r="E1626" s="263"/>
      <c r="F1626" s="264"/>
      <c r="G1626" s="182">
        <f>ROUND(E1626*F1626,2)</f>
        <v>0</v>
      </c>
    </row>
    <row r="1627" spans="1:7" ht="20.100000000000001" customHeight="1" x14ac:dyDescent="0.2">
      <c r="A1627" s="260"/>
      <c r="B1627" s="181">
        <f t="shared" si="200"/>
        <v>0</v>
      </c>
      <c r="C1627" s="261"/>
      <c r="D1627" s="262"/>
      <c r="E1627" s="263"/>
      <c r="F1627" s="264"/>
      <c r="G1627" s="182">
        <f>ROUND(E1627*F1627,2)</f>
        <v>0</v>
      </c>
    </row>
    <row r="1628" spans="1:7" ht="20.100000000000001" customHeight="1" x14ac:dyDescent="0.2">
      <c r="A1628" s="260"/>
      <c r="B1628" s="181">
        <f t="shared" si="200"/>
        <v>0</v>
      </c>
      <c r="C1628" s="261"/>
      <c r="D1628" s="262"/>
      <c r="E1628" s="263"/>
      <c r="F1628" s="264"/>
      <c r="G1628" s="182">
        <f t="shared" ref="G1628:G1635" si="201">ROUND(E1628*F1628,2)</f>
        <v>0</v>
      </c>
    </row>
    <row r="1629" spans="1:7" ht="20.100000000000001" customHeight="1" x14ac:dyDescent="0.2">
      <c r="A1629" s="260"/>
      <c r="B1629" s="181">
        <f t="shared" si="200"/>
        <v>0</v>
      </c>
      <c r="C1629" s="261"/>
      <c r="D1629" s="262"/>
      <c r="E1629" s="263"/>
      <c r="F1629" s="264"/>
      <c r="G1629" s="182">
        <f t="shared" si="201"/>
        <v>0</v>
      </c>
    </row>
    <row r="1630" spans="1:7" ht="20.100000000000001" customHeight="1" x14ac:dyDescent="0.2">
      <c r="A1630" s="260"/>
      <c r="B1630" s="181">
        <f t="shared" si="200"/>
        <v>0</v>
      </c>
      <c r="C1630" s="261"/>
      <c r="D1630" s="262"/>
      <c r="E1630" s="263"/>
      <c r="F1630" s="264"/>
      <c r="G1630" s="182">
        <f t="shared" si="201"/>
        <v>0</v>
      </c>
    </row>
    <row r="1631" spans="1:7" ht="20.100000000000001" customHeight="1" x14ac:dyDescent="0.2">
      <c r="A1631" s="260"/>
      <c r="B1631" s="181">
        <f t="shared" si="200"/>
        <v>0</v>
      </c>
      <c r="C1631" s="261"/>
      <c r="D1631" s="262"/>
      <c r="E1631" s="263"/>
      <c r="F1631" s="264"/>
      <c r="G1631" s="182">
        <f t="shared" si="201"/>
        <v>0</v>
      </c>
    </row>
    <row r="1632" spans="1:7" ht="20.100000000000001" customHeight="1" x14ac:dyDescent="0.2">
      <c r="A1632" s="260"/>
      <c r="B1632" s="181">
        <f t="shared" si="200"/>
        <v>0</v>
      </c>
      <c r="C1632" s="261"/>
      <c r="D1632" s="262"/>
      <c r="E1632" s="263"/>
      <c r="F1632" s="264"/>
      <c r="G1632" s="182">
        <f t="shared" si="201"/>
        <v>0</v>
      </c>
    </row>
    <row r="1633" spans="1:7" ht="20.100000000000001" customHeight="1" x14ac:dyDescent="0.2">
      <c r="A1633" s="260"/>
      <c r="B1633" s="181">
        <f t="shared" si="200"/>
        <v>0</v>
      </c>
      <c r="C1633" s="261"/>
      <c r="D1633" s="262"/>
      <c r="E1633" s="263"/>
      <c r="F1633" s="264"/>
      <c r="G1633" s="182">
        <f t="shared" si="201"/>
        <v>0</v>
      </c>
    </row>
    <row r="1634" spans="1:7" ht="20.100000000000001" customHeight="1" x14ac:dyDescent="0.2">
      <c r="A1634" s="260"/>
      <c r="B1634" s="181">
        <f t="shared" si="200"/>
        <v>0</v>
      </c>
      <c r="C1634" s="261"/>
      <c r="D1634" s="262"/>
      <c r="E1634" s="263"/>
      <c r="F1634" s="264"/>
      <c r="G1634" s="182">
        <f t="shared" si="201"/>
        <v>0</v>
      </c>
    </row>
    <row r="1635" spans="1:7" ht="20.100000000000001" customHeight="1" x14ac:dyDescent="0.2">
      <c r="A1635" s="260"/>
      <c r="B1635" s="181">
        <f t="shared" si="200"/>
        <v>0</v>
      </c>
      <c r="C1635" s="261"/>
      <c r="D1635" s="262"/>
      <c r="E1635" s="263"/>
      <c r="F1635" s="264"/>
      <c r="G1635" s="182">
        <f t="shared" si="201"/>
        <v>0</v>
      </c>
    </row>
    <row r="1636" spans="1:7" ht="20.100000000000001" customHeight="1" x14ac:dyDescent="0.2">
      <c r="A1636" s="183"/>
      <c r="B1636" s="169"/>
      <c r="C1636" s="169"/>
      <c r="D1636" s="164"/>
      <c r="E1636" s="165"/>
      <c r="F1636" s="184" t="s">
        <v>39</v>
      </c>
      <c r="G1636" s="185">
        <f>SUBTOTAL(9,G1626:G1635)</f>
        <v>0</v>
      </c>
    </row>
    <row r="1637" spans="1:7" ht="20.100000000000001" customHeight="1" x14ac:dyDescent="0.2">
      <c r="A1637" s="183"/>
      <c r="B1637" s="169"/>
      <c r="C1637" s="186" t="s">
        <v>827</v>
      </c>
      <c r="D1637" s="164"/>
      <c r="E1637" s="165"/>
      <c r="F1637" s="169"/>
      <c r="G1637" s="187"/>
    </row>
    <row r="1638" spans="1:7" ht="20.100000000000001" customHeight="1" x14ac:dyDescent="0.2">
      <c r="A1638" s="260"/>
      <c r="B1638" s="181">
        <f t="shared" ref="B1638:B1646" si="202">IF(A1638=0,0,VLOOKUP(A1638,Tabla_Indices,2,FALSE))</f>
        <v>0</v>
      </c>
      <c r="C1638" s="261"/>
      <c r="D1638" s="262"/>
      <c r="E1638" s="263"/>
      <c r="F1638" s="268"/>
      <c r="G1638" s="188">
        <f>ROUND(E1638*F1638,2)</f>
        <v>0</v>
      </c>
    </row>
    <row r="1639" spans="1:7" ht="20.100000000000001" customHeight="1" x14ac:dyDescent="0.2">
      <c r="A1639" s="260"/>
      <c r="B1639" s="181">
        <f t="shared" si="202"/>
        <v>0</v>
      </c>
      <c r="C1639" s="267"/>
      <c r="D1639" s="262"/>
      <c r="E1639" s="263"/>
      <c r="F1639" s="264"/>
      <c r="G1639" s="188">
        <f>ROUND(E1639*F1639,2)</f>
        <v>0</v>
      </c>
    </row>
    <row r="1640" spans="1:7" ht="20.100000000000001" customHeight="1" x14ac:dyDescent="0.2">
      <c r="A1640" s="260"/>
      <c r="B1640" s="181">
        <f t="shared" si="202"/>
        <v>0</v>
      </c>
      <c r="C1640" s="269"/>
      <c r="D1640" s="262"/>
      <c r="E1640" s="263"/>
      <c r="F1640" s="264"/>
      <c r="G1640" s="188">
        <f>ROUND(E1640*F1640,2)</f>
        <v>0</v>
      </c>
    </row>
    <row r="1641" spans="1:7" ht="20.100000000000001" customHeight="1" x14ac:dyDescent="0.2">
      <c r="A1641" s="260"/>
      <c r="B1641" s="181">
        <f t="shared" si="202"/>
        <v>0</v>
      </c>
      <c r="C1641" s="269"/>
      <c r="D1641" s="262"/>
      <c r="E1641" s="263"/>
      <c r="F1641" s="264"/>
      <c r="G1641" s="188">
        <f>ROUND(E1641*F1641,2)</f>
        <v>0</v>
      </c>
    </row>
    <row r="1642" spans="1:7" ht="20.100000000000001" customHeight="1" x14ac:dyDescent="0.2">
      <c r="A1642" s="260"/>
      <c r="B1642" s="181">
        <f t="shared" si="202"/>
        <v>0</v>
      </c>
      <c r="C1642" s="269"/>
      <c r="D1642" s="262"/>
      <c r="E1642" s="263"/>
      <c r="F1642" s="264"/>
      <c r="G1642" s="188">
        <f t="shared" ref="G1642:G1646" si="203">ROUND(E1642*F1642,2)</f>
        <v>0</v>
      </c>
    </row>
    <row r="1643" spans="1:7" ht="20.100000000000001" customHeight="1" x14ac:dyDescent="0.2">
      <c r="A1643" s="260"/>
      <c r="B1643" s="181">
        <f t="shared" si="202"/>
        <v>0</v>
      </c>
      <c r="C1643" s="269"/>
      <c r="D1643" s="262"/>
      <c r="E1643" s="263"/>
      <c r="F1643" s="264"/>
      <c r="G1643" s="188">
        <f t="shared" si="203"/>
        <v>0</v>
      </c>
    </row>
    <row r="1644" spans="1:7" ht="20.100000000000001" customHeight="1" x14ac:dyDescent="0.2">
      <c r="A1644" s="260"/>
      <c r="B1644" s="181">
        <f t="shared" si="202"/>
        <v>0</v>
      </c>
      <c r="C1644" s="261"/>
      <c r="D1644" s="262"/>
      <c r="E1644" s="263"/>
      <c r="F1644" s="264"/>
      <c r="G1644" s="188">
        <f t="shared" si="203"/>
        <v>0</v>
      </c>
    </row>
    <row r="1645" spans="1:7" ht="20.100000000000001" customHeight="1" x14ac:dyDescent="0.2">
      <c r="A1645" s="260"/>
      <c r="B1645" s="181">
        <f t="shared" si="202"/>
        <v>0</v>
      </c>
      <c r="C1645" s="261"/>
      <c r="D1645" s="262"/>
      <c r="E1645" s="263"/>
      <c r="F1645" s="264"/>
      <c r="G1645" s="188">
        <f t="shared" si="203"/>
        <v>0</v>
      </c>
    </row>
    <row r="1646" spans="1:7" ht="20.100000000000001" customHeight="1" x14ac:dyDescent="0.2">
      <c r="A1646" s="260"/>
      <c r="B1646" s="181">
        <f t="shared" si="202"/>
        <v>0</v>
      </c>
      <c r="C1646" s="261"/>
      <c r="D1646" s="262"/>
      <c r="E1646" s="263"/>
      <c r="F1646" s="264"/>
      <c r="G1646" s="188">
        <f t="shared" si="203"/>
        <v>0</v>
      </c>
    </row>
    <row r="1647" spans="1:7" ht="20.100000000000001" customHeight="1" x14ac:dyDescent="0.2">
      <c r="A1647" s="189"/>
      <c r="B1647" s="164"/>
      <c r="C1647" s="169"/>
      <c r="D1647" s="164"/>
      <c r="E1647" s="165"/>
      <c r="F1647" s="184" t="s">
        <v>40</v>
      </c>
      <c r="G1647" s="185">
        <f>SUBTOTAL(9,G1638:G1646)</f>
        <v>0</v>
      </c>
    </row>
    <row r="1648" spans="1:7" ht="20.100000000000001" customHeight="1" thickBot="1" x14ac:dyDescent="0.25">
      <c r="A1648" s="190"/>
      <c r="B1648" s="191"/>
      <c r="C1648" s="192"/>
      <c r="D1648" s="191"/>
      <c r="E1648" s="193"/>
      <c r="F1648" s="194"/>
      <c r="G1648" s="195"/>
    </row>
    <row r="1649" spans="1:7" ht="20.100000000000001" customHeight="1" thickBot="1" x14ac:dyDescent="0.25">
      <c r="A1649" s="244" t="str">
        <f>B1607</f>
        <v>10-1</v>
      </c>
      <c r="B1649" s="242" t="str">
        <f>C1607</f>
        <v>Cielorraso aplicado a la cal - Hormigón Visto</v>
      </c>
      <c r="C1649" s="196"/>
      <c r="D1649" s="196" t="s">
        <v>41</v>
      </c>
      <c r="E1649" s="197"/>
      <c r="F1649" s="198" t="s">
        <v>42</v>
      </c>
      <c r="G1649" s="199">
        <f>SUBTOTAL(9,G1612:G1648)</f>
        <v>0</v>
      </c>
    </row>
    <row r="1650" spans="1:7" ht="20.100000000000001" customHeight="1" thickTop="1" thickBot="1" x14ac:dyDescent="0.25"/>
    <row r="1651" spans="1:7" ht="20.100000000000001" customHeight="1" thickTop="1" x14ac:dyDescent="0.2">
      <c r="A1651" s="335" t="s">
        <v>44</v>
      </c>
      <c r="B1651" s="336"/>
      <c r="C1651" s="336"/>
      <c r="D1651" s="336"/>
      <c r="E1651" s="336"/>
      <c r="F1651" s="336"/>
      <c r="G1651" s="337"/>
    </row>
    <row r="1652" spans="1:7" ht="20.100000000000001" customHeight="1" x14ac:dyDescent="0.2">
      <c r="A1652" s="154" t="s">
        <v>823</v>
      </c>
      <c r="B1652" s="155" t="str">
        <f>Comitente</f>
        <v>DIRECCIÓN ARQUITECTURA</v>
      </c>
      <c r="C1652" s="156"/>
      <c r="D1652" s="157"/>
      <c r="E1652" s="157"/>
      <c r="F1652" s="158"/>
      <c r="G1652" s="159"/>
    </row>
    <row r="1653" spans="1:7" ht="20.100000000000001" customHeight="1" x14ac:dyDescent="0.2">
      <c r="A1653" s="154" t="s">
        <v>824</v>
      </c>
      <c r="B1653" s="155">
        <f>Contratista</f>
        <v>0</v>
      </c>
      <c r="C1653" s="160"/>
      <c r="D1653" s="160"/>
      <c r="E1653" s="160"/>
      <c r="F1653" s="155"/>
      <c r="G1653" s="161"/>
    </row>
    <row r="1654" spans="1:7" ht="20.100000000000001" customHeight="1" x14ac:dyDescent="0.2">
      <c r="A1654" s="154" t="s">
        <v>31</v>
      </c>
      <c r="B1654" s="155" t="str">
        <f>Obra</f>
        <v>ESTADIO DEPORTIVO U.P.C.N.</v>
      </c>
      <c r="C1654" s="160"/>
      <c r="D1654" s="160"/>
      <c r="E1654" s="160"/>
      <c r="F1654" s="155" t="s">
        <v>45</v>
      </c>
      <c r="G1654" s="161" t="str">
        <f>Fecha_Base</f>
        <v>02/11/2017</v>
      </c>
    </row>
    <row r="1655" spans="1:7" ht="20.100000000000001" customHeight="1" x14ac:dyDescent="0.2">
      <c r="A1655" s="162" t="s">
        <v>822</v>
      </c>
      <c r="B1655" s="163" t="str">
        <f>Ubicación</f>
        <v>DEPARTAMENTO RAWSON</v>
      </c>
      <c r="C1655" s="163"/>
      <c r="D1655" s="164"/>
      <c r="E1655" s="165"/>
      <c r="F1655" s="166"/>
      <c r="G1655" s="167"/>
    </row>
    <row r="1656" spans="1:7" ht="20.100000000000001" customHeight="1" x14ac:dyDescent="0.2">
      <c r="A1656" s="162" t="s">
        <v>46</v>
      </c>
      <c r="B1656" s="270">
        <v>10</v>
      </c>
      <c r="C1656" s="169" t="str">
        <f>IF(B1656="","",VLOOKUP(B1656,Computo_Presupuesto,2,FALSE))</f>
        <v>CIELORRASOS</v>
      </c>
      <c r="D1656" s="170"/>
      <c r="E1656" s="165"/>
      <c r="F1656" s="166"/>
      <c r="G1656" s="167"/>
    </row>
    <row r="1657" spans="1:7" ht="20.100000000000001" customHeight="1" x14ac:dyDescent="0.2">
      <c r="A1657" s="162" t="s">
        <v>32</v>
      </c>
      <c r="B1657" s="248" t="s">
        <v>1790</v>
      </c>
      <c r="C1657" s="169" t="str">
        <f>IF(B1657=0,"",VLOOKUP(B1657,Computo_Presupuesto,2,FALSE))</f>
        <v>Cielorraso suspendido - Placas fonoabsorbentes - Armstrong</v>
      </c>
      <c r="D1657" s="164"/>
      <c r="E1657" s="165"/>
      <c r="F1657" s="163" t="s">
        <v>33</v>
      </c>
      <c r="G1657" s="171" t="str">
        <f>IF(B1657=0,"",VLOOKUP(B1657,Computo_Presupuesto,4,FALSE))</f>
        <v>m2</v>
      </c>
    </row>
    <row r="1658" spans="1:7" ht="20.100000000000001" customHeight="1" x14ac:dyDescent="0.2">
      <c r="A1658" s="162"/>
      <c r="B1658" s="163"/>
      <c r="C1658" s="169"/>
      <c r="D1658" s="164"/>
      <c r="E1658" s="165"/>
      <c r="F1658" s="169"/>
      <c r="G1658" s="172"/>
    </row>
    <row r="1659" spans="1:7" ht="20.100000000000001" customHeight="1" x14ac:dyDescent="0.2">
      <c r="A1659" s="338" t="s">
        <v>685</v>
      </c>
      <c r="B1659" s="339"/>
      <c r="C1659" s="340" t="s">
        <v>0</v>
      </c>
      <c r="D1659" s="340" t="s">
        <v>34</v>
      </c>
      <c r="E1659" s="341" t="s">
        <v>35</v>
      </c>
      <c r="F1659" s="342" t="s">
        <v>36</v>
      </c>
      <c r="G1659" s="343" t="s">
        <v>37</v>
      </c>
    </row>
    <row r="1660" spans="1:7" ht="20.100000000000001" customHeight="1" x14ac:dyDescent="0.2">
      <c r="A1660" s="173" t="s">
        <v>686</v>
      </c>
      <c r="B1660" s="174" t="s">
        <v>687</v>
      </c>
      <c r="C1660" s="340"/>
      <c r="D1660" s="340"/>
      <c r="E1660" s="341"/>
      <c r="F1660" s="342"/>
      <c r="G1660" s="343"/>
    </row>
    <row r="1661" spans="1:7" ht="20.100000000000001" customHeight="1" x14ac:dyDescent="0.2">
      <c r="A1661" s="259"/>
      <c r="B1661" s="175"/>
      <c r="C1661" s="176" t="s">
        <v>825</v>
      </c>
      <c r="D1661" s="177"/>
      <c r="E1661" s="178"/>
      <c r="F1661" s="179"/>
      <c r="G1661" s="180"/>
    </row>
    <row r="1662" spans="1:7" ht="20.100000000000001" customHeight="1" x14ac:dyDescent="0.2">
      <c r="A1662" s="260"/>
      <c r="B1662" s="181">
        <f t="shared" ref="B1662:B1673" si="204">IF(A1662=0,0,VLOOKUP(A1662,Tabla_Indices,2,FALSE))</f>
        <v>0</v>
      </c>
      <c r="C1662" s="261"/>
      <c r="D1662" s="262"/>
      <c r="E1662" s="263"/>
      <c r="F1662" s="264"/>
      <c r="G1662" s="182">
        <f>ROUND(E1662*F1662,2)</f>
        <v>0</v>
      </c>
    </row>
    <row r="1663" spans="1:7" ht="20.100000000000001" customHeight="1" x14ac:dyDescent="0.2">
      <c r="A1663" s="265"/>
      <c r="B1663" s="181">
        <f t="shared" si="204"/>
        <v>0</v>
      </c>
      <c r="C1663" s="261"/>
      <c r="D1663" s="262"/>
      <c r="E1663" s="263"/>
      <c r="F1663" s="264"/>
      <c r="G1663" s="182">
        <f t="shared" ref="G1663:G1673" si="205">ROUND(E1663*F1663,2)</f>
        <v>0</v>
      </c>
    </row>
    <row r="1664" spans="1:7" ht="20.100000000000001" customHeight="1" x14ac:dyDescent="0.2">
      <c r="A1664" s="260"/>
      <c r="B1664" s="181">
        <f t="shared" si="204"/>
        <v>0</v>
      </c>
      <c r="C1664" s="261"/>
      <c r="D1664" s="262"/>
      <c r="E1664" s="263"/>
      <c r="F1664" s="264"/>
      <c r="G1664" s="182">
        <f t="shared" si="205"/>
        <v>0</v>
      </c>
    </row>
    <row r="1665" spans="1:7" ht="20.100000000000001" customHeight="1" x14ac:dyDescent="0.2">
      <c r="A1665" s="260"/>
      <c r="B1665" s="181">
        <f t="shared" si="204"/>
        <v>0</v>
      </c>
      <c r="C1665" s="261"/>
      <c r="D1665" s="262"/>
      <c r="E1665" s="263"/>
      <c r="F1665" s="264"/>
      <c r="G1665" s="182">
        <f t="shared" si="205"/>
        <v>0</v>
      </c>
    </row>
    <row r="1666" spans="1:7" ht="20.100000000000001" customHeight="1" x14ac:dyDescent="0.2">
      <c r="A1666" s="260"/>
      <c r="B1666" s="181">
        <f t="shared" si="204"/>
        <v>0</v>
      </c>
      <c r="C1666" s="261"/>
      <c r="D1666" s="262"/>
      <c r="E1666" s="266"/>
      <c r="F1666" s="264"/>
      <c r="G1666" s="182">
        <f t="shared" si="205"/>
        <v>0</v>
      </c>
    </row>
    <row r="1667" spans="1:7" ht="20.100000000000001" customHeight="1" x14ac:dyDescent="0.2">
      <c r="A1667" s="260"/>
      <c r="B1667" s="181">
        <f t="shared" si="204"/>
        <v>0</v>
      </c>
      <c r="C1667" s="261"/>
      <c r="D1667" s="262"/>
      <c r="E1667" s="266"/>
      <c r="F1667" s="264"/>
      <c r="G1667" s="182">
        <f t="shared" si="205"/>
        <v>0</v>
      </c>
    </row>
    <row r="1668" spans="1:7" ht="20.100000000000001" customHeight="1" x14ac:dyDescent="0.2">
      <c r="A1668" s="260"/>
      <c r="B1668" s="181">
        <f t="shared" si="204"/>
        <v>0</v>
      </c>
      <c r="C1668" s="261"/>
      <c r="D1668" s="262"/>
      <c r="E1668" s="263"/>
      <c r="F1668" s="264"/>
      <c r="G1668" s="182">
        <f t="shared" si="205"/>
        <v>0</v>
      </c>
    </row>
    <row r="1669" spans="1:7" ht="20.100000000000001" customHeight="1" x14ac:dyDescent="0.2">
      <c r="A1669" s="260"/>
      <c r="B1669" s="181">
        <f t="shared" si="204"/>
        <v>0</v>
      </c>
      <c r="C1669" s="261"/>
      <c r="D1669" s="262"/>
      <c r="E1669" s="263"/>
      <c r="F1669" s="264"/>
      <c r="G1669" s="182">
        <f t="shared" si="205"/>
        <v>0</v>
      </c>
    </row>
    <row r="1670" spans="1:7" ht="20.100000000000001" customHeight="1" x14ac:dyDescent="0.2">
      <c r="A1670" s="260"/>
      <c r="B1670" s="181">
        <f t="shared" si="204"/>
        <v>0</v>
      </c>
      <c r="C1670" s="261"/>
      <c r="D1670" s="262"/>
      <c r="E1670" s="263"/>
      <c r="F1670" s="264"/>
      <c r="G1670" s="182">
        <f t="shared" si="205"/>
        <v>0</v>
      </c>
    </row>
    <row r="1671" spans="1:7" ht="20.100000000000001" customHeight="1" x14ac:dyDescent="0.2">
      <c r="A1671" s="260"/>
      <c r="B1671" s="181">
        <f t="shared" si="204"/>
        <v>0</v>
      </c>
      <c r="C1671" s="261"/>
      <c r="D1671" s="262"/>
      <c r="E1671" s="263"/>
      <c r="F1671" s="264"/>
      <c r="G1671" s="182">
        <f t="shared" si="205"/>
        <v>0</v>
      </c>
    </row>
    <row r="1672" spans="1:7" ht="20.100000000000001" customHeight="1" x14ac:dyDescent="0.2">
      <c r="A1672" s="260"/>
      <c r="B1672" s="181">
        <f t="shared" si="204"/>
        <v>0</v>
      </c>
      <c r="C1672" s="261"/>
      <c r="D1672" s="262"/>
      <c r="E1672" s="263"/>
      <c r="F1672" s="264"/>
      <c r="G1672" s="182">
        <f t="shared" si="205"/>
        <v>0</v>
      </c>
    </row>
    <row r="1673" spans="1:7" ht="20.100000000000001" customHeight="1" x14ac:dyDescent="0.2">
      <c r="A1673" s="260"/>
      <c r="B1673" s="181">
        <f t="shared" si="204"/>
        <v>0</v>
      </c>
      <c r="C1673" s="261"/>
      <c r="D1673" s="262"/>
      <c r="E1673" s="263"/>
      <c r="F1673" s="264"/>
      <c r="G1673" s="182">
        <f t="shared" si="205"/>
        <v>0</v>
      </c>
    </row>
    <row r="1674" spans="1:7" ht="20.100000000000001" customHeight="1" x14ac:dyDescent="0.2">
      <c r="A1674" s="183"/>
      <c r="B1674" s="169"/>
      <c r="C1674" s="169"/>
      <c r="D1674" s="164"/>
      <c r="E1674" s="165"/>
      <c r="F1674" s="184" t="s">
        <v>38</v>
      </c>
      <c r="G1674" s="185">
        <f>SUBTOTAL(9,G1662:G1673)</f>
        <v>0</v>
      </c>
    </row>
    <row r="1675" spans="1:7" ht="20.100000000000001" customHeight="1" x14ac:dyDescent="0.2">
      <c r="A1675" s="183"/>
      <c r="B1675" s="169"/>
      <c r="C1675" s="186" t="s">
        <v>826</v>
      </c>
      <c r="D1675" s="164"/>
      <c r="E1675" s="165"/>
      <c r="F1675" s="166"/>
      <c r="G1675" s="187"/>
    </row>
    <row r="1676" spans="1:7" ht="20.100000000000001" customHeight="1" x14ac:dyDescent="0.2">
      <c r="A1676" s="260"/>
      <c r="B1676" s="181">
        <f t="shared" ref="B1676:B1685" si="206">IF(A1676=0,0,VLOOKUP(A1676,Tabla_Indices,2,FALSE))</f>
        <v>0</v>
      </c>
      <c r="C1676" s="267"/>
      <c r="D1676" s="262"/>
      <c r="E1676" s="263"/>
      <c r="F1676" s="264"/>
      <c r="G1676" s="182">
        <f>ROUND(E1676*F1676,2)</f>
        <v>0</v>
      </c>
    </row>
    <row r="1677" spans="1:7" ht="20.100000000000001" customHeight="1" x14ac:dyDescent="0.2">
      <c r="A1677" s="260"/>
      <c r="B1677" s="181">
        <f t="shared" si="206"/>
        <v>0</v>
      </c>
      <c r="C1677" s="261"/>
      <c r="D1677" s="262"/>
      <c r="E1677" s="263"/>
      <c r="F1677" s="264"/>
      <c r="G1677" s="182">
        <f>ROUND(E1677*F1677,2)</f>
        <v>0</v>
      </c>
    </row>
    <row r="1678" spans="1:7" ht="20.100000000000001" customHeight="1" x14ac:dyDescent="0.2">
      <c r="A1678" s="260"/>
      <c r="B1678" s="181">
        <f t="shared" si="206"/>
        <v>0</v>
      </c>
      <c r="C1678" s="261"/>
      <c r="D1678" s="262"/>
      <c r="E1678" s="263"/>
      <c r="F1678" s="264"/>
      <c r="G1678" s="182">
        <f t="shared" ref="G1678:G1685" si="207">ROUND(E1678*F1678,2)</f>
        <v>0</v>
      </c>
    </row>
    <row r="1679" spans="1:7" ht="20.100000000000001" customHeight="1" x14ac:dyDescent="0.2">
      <c r="A1679" s="260"/>
      <c r="B1679" s="181">
        <f t="shared" si="206"/>
        <v>0</v>
      </c>
      <c r="C1679" s="261"/>
      <c r="D1679" s="262"/>
      <c r="E1679" s="263"/>
      <c r="F1679" s="264"/>
      <c r="G1679" s="182">
        <f t="shared" si="207"/>
        <v>0</v>
      </c>
    </row>
    <row r="1680" spans="1:7" ht="20.100000000000001" customHeight="1" x14ac:dyDescent="0.2">
      <c r="A1680" s="260"/>
      <c r="B1680" s="181">
        <f t="shared" si="206"/>
        <v>0</v>
      </c>
      <c r="C1680" s="261"/>
      <c r="D1680" s="262"/>
      <c r="E1680" s="263"/>
      <c r="F1680" s="264"/>
      <c r="G1680" s="182">
        <f t="shared" si="207"/>
        <v>0</v>
      </c>
    </row>
    <row r="1681" spans="1:7" ht="20.100000000000001" customHeight="1" x14ac:dyDescent="0.2">
      <c r="A1681" s="260"/>
      <c r="B1681" s="181">
        <f t="shared" si="206"/>
        <v>0</v>
      </c>
      <c r="C1681" s="261"/>
      <c r="D1681" s="262"/>
      <c r="E1681" s="263"/>
      <c r="F1681" s="264"/>
      <c r="G1681" s="182">
        <f t="shared" si="207"/>
        <v>0</v>
      </c>
    </row>
    <row r="1682" spans="1:7" ht="20.100000000000001" customHeight="1" x14ac:dyDescent="0.2">
      <c r="A1682" s="260"/>
      <c r="B1682" s="181">
        <f t="shared" si="206"/>
        <v>0</v>
      </c>
      <c r="C1682" s="261"/>
      <c r="D1682" s="262"/>
      <c r="E1682" s="263"/>
      <c r="F1682" s="264"/>
      <c r="G1682" s="182">
        <f t="shared" si="207"/>
        <v>0</v>
      </c>
    </row>
    <row r="1683" spans="1:7" ht="20.100000000000001" customHeight="1" x14ac:dyDescent="0.2">
      <c r="A1683" s="260"/>
      <c r="B1683" s="181">
        <f t="shared" si="206"/>
        <v>0</v>
      </c>
      <c r="C1683" s="261"/>
      <c r="D1683" s="262"/>
      <c r="E1683" s="263"/>
      <c r="F1683" s="264"/>
      <c r="G1683" s="182">
        <f t="shared" si="207"/>
        <v>0</v>
      </c>
    </row>
    <row r="1684" spans="1:7" ht="20.100000000000001" customHeight="1" x14ac:dyDescent="0.2">
      <c r="A1684" s="260"/>
      <c r="B1684" s="181">
        <f t="shared" si="206"/>
        <v>0</v>
      </c>
      <c r="C1684" s="261"/>
      <c r="D1684" s="262"/>
      <c r="E1684" s="263"/>
      <c r="F1684" s="264"/>
      <c r="G1684" s="182">
        <f t="shared" si="207"/>
        <v>0</v>
      </c>
    </row>
    <row r="1685" spans="1:7" ht="20.100000000000001" customHeight="1" x14ac:dyDescent="0.2">
      <c r="A1685" s="260"/>
      <c r="B1685" s="181">
        <f t="shared" si="206"/>
        <v>0</v>
      </c>
      <c r="C1685" s="261"/>
      <c r="D1685" s="262"/>
      <c r="E1685" s="263"/>
      <c r="F1685" s="264"/>
      <c r="G1685" s="182">
        <f t="shared" si="207"/>
        <v>0</v>
      </c>
    </row>
    <row r="1686" spans="1:7" ht="20.100000000000001" customHeight="1" x14ac:dyDescent="0.2">
      <c r="A1686" s="183"/>
      <c r="B1686" s="169"/>
      <c r="C1686" s="169"/>
      <c r="D1686" s="164"/>
      <c r="E1686" s="165"/>
      <c r="F1686" s="184" t="s">
        <v>39</v>
      </c>
      <c r="G1686" s="185">
        <f>SUBTOTAL(9,G1676:G1685)</f>
        <v>0</v>
      </c>
    </row>
    <row r="1687" spans="1:7" ht="20.100000000000001" customHeight="1" x14ac:dyDescent="0.2">
      <c r="A1687" s="183"/>
      <c r="B1687" s="169"/>
      <c r="C1687" s="186" t="s">
        <v>827</v>
      </c>
      <c r="D1687" s="164"/>
      <c r="E1687" s="165"/>
      <c r="F1687" s="169"/>
      <c r="G1687" s="187"/>
    </row>
    <row r="1688" spans="1:7" ht="20.100000000000001" customHeight="1" x14ac:dyDescent="0.2">
      <c r="A1688" s="260"/>
      <c r="B1688" s="181">
        <f t="shared" ref="B1688:B1696" si="208">IF(A1688=0,0,VLOOKUP(A1688,Tabla_Indices,2,FALSE))</f>
        <v>0</v>
      </c>
      <c r="C1688" s="261"/>
      <c r="D1688" s="262"/>
      <c r="E1688" s="263"/>
      <c r="F1688" s="268"/>
      <c r="G1688" s="188">
        <f>ROUND(E1688*F1688,2)</f>
        <v>0</v>
      </c>
    </row>
    <row r="1689" spans="1:7" ht="20.100000000000001" customHeight="1" x14ac:dyDescent="0.2">
      <c r="A1689" s="260"/>
      <c r="B1689" s="181">
        <f t="shared" si="208"/>
        <v>0</v>
      </c>
      <c r="C1689" s="267"/>
      <c r="D1689" s="262"/>
      <c r="E1689" s="263"/>
      <c r="F1689" s="264"/>
      <c r="G1689" s="188">
        <f>ROUND(E1689*F1689,2)</f>
        <v>0</v>
      </c>
    </row>
    <row r="1690" spans="1:7" ht="20.100000000000001" customHeight="1" x14ac:dyDescent="0.2">
      <c r="A1690" s="260"/>
      <c r="B1690" s="181">
        <f t="shared" si="208"/>
        <v>0</v>
      </c>
      <c r="C1690" s="269"/>
      <c r="D1690" s="262"/>
      <c r="E1690" s="263"/>
      <c r="F1690" s="264"/>
      <c r="G1690" s="188">
        <f>ROUND(E1690*F1690,2)</f>
        <v>0</v>
      </c>
    </row>
    <row r="1691" spans="1:7" ht="20.100000000000001" customHeight="1" x14ac:dyDescent="0.2">
      <c r="A1691" s="260"/>
      <c r="B1691" s="181">
        <f t="shared" si="208"/>
        <v>0</v>
      </c>
      <c r="C1691" s="269"/>
      <c r="D1691" s="262"/>
      <c r="E1691" s="263"/>
      <c r="F1691" s="264"/>
      <c r="G1691" s="188">
        <f>ROUND(E1691*F1691,2)</f>
        <v>0</v>
      </c>
    </row>
    <row r="1692" spans="1:7" ht="20.100000000000001" customHeight="1" x14ac:dyDescent="0.2">
      <c r="A1692" s="260"/>
      <c r="B1692" s="181">
        <f t="shared" si="208"/>
        <v>0</v>
      </c>
      <c r="C1692" s="269"/>
      <c r="D1692" s="262"/>
      <c r="E1692" s="263"/>
      <c r="F1692" s="264"/>
      <c r="G1692" s="188">
        <f t="shared" ref="G1692:G1696" si="209">ROUND(E1692*F1692,2)</f>
        <v>0</v>
      </c>
    </row>
    <row r="1693" spans="1:7" ht="20.100000000000001" customHeight="1" x14ac:dyDescent="0.2">
      <c r="A1693" s="260"/>
      <c r="B1693" s="181">
        <f t="shared" si="208"/>
        <v>0</v>
      </c>
      <c r="C1693" s="269"/>
      <c r="D1693" s="262"/>
      <c r="E1693" s="263"/>
      <c r="F1693" s="264"/>
      <c r="G1693" s="188">
        <f t="shared" si="209"/>
        <v>0</v>
      </c>
    </row>
    <row r="1694" spans="1:7" ht="20.100000000000001" customHeight="1" x14ac:dyDescent="0.2">
      <c r="A1694" s="260"/>
      <c r="B1694" s="181">
        <f t="shared" si="208"/>
        <v>0</v>
      </c>
      <c r="C1694" s="261"/>
      <c r="D1694" s="262"/>
      <c r="E1694" s="263"/>
      <c r="F1694" s="264"/>
      <c r="G1694" s="188">
        <f t="shared" si="209"/>
        <v>0</v>
      </c>
    </row>
    <row r="1695" spans="1:7" ht="20.100000000000001" customHeight="1" x14ac:dyDescent="0.2">
      <c r="A1695" s="260"/>
      <c r="B1695" s="181">
        <f t="shared" si="208"/>
        <v>0</v>
      </c>
      <c r="C1695" s="261"/>
      <c r="D1695" s="262"/>
      <c r="E1695" s="263"/>
      <c r="F1695" s="264"/>
      <c r="G1695" s="188">
        <f t="shared" si="209"/>
        <v>0</v>
      </c>
    </row>
    <row r="1696" spans="1:7" ht="20.100000000000001" customHeight="1" x14ac:dyDescent="0.2">
      <c r="A1696" s="260"/>
      <c r="B1696" s="181">
        <f t="shared" si="208"/>
        <v>0</v>
      </c>
      <c r="C1696" s="261"/>
      <c r="D1696" s="262"/>
      <c r="E1696" s="263"/>
      <c r="F1696" s="264"/>
      <c r="G1696" s="188">
        <f t="shared" si="209"/>
        <v>0</v>
      </c>
    </row>
    <row r="1697" spans="1:7" ht="20.100000000000001" customHeight="1" x14ac:dyDescent="0.2">
      <c r="A1697" s="189"/>
      <c r="B1697" s="164"/>
      <c r="C1697" s="169"/>
      <c r="D1697" s="164"/>
      <c r="E1697" s="165"/>
      <c r="F1697" s="184" t="s">
        <v>40</v>
      </c>
      <c r="G1697" s="185">
        <f>SUBTOTAL(9,G1688:G1696)</f>
        <v>0</v>
      </c>
    </row>
    <row r="1698" spans="1:7" ht="20.100000000000001" customHeight="1" thickBot="1" x14ac:dyDescent="0.25">
      <c r="A1698" s="190"/>
      <c r="B1698" s="191"/>
      <c r="C1698" s="192"/>
      <c r="D1698" s="191"/>
      <c r="E1698" s="193"/>
      <c r="F1698" s="194"/>
      <c r="G1698" s="195"/>
    </row>
    <row r="1699" spans="1:7" ht="20.100000000000001" customHeight="1" thickBot="1" x14ac:dyDescent="0.25">
      <c r="A1699" s="244" t="str">
        <f>B1657</f>
        <v>10-2</v>
      </c>
      <c r="B1699" s="242" t="str">
        <f>C1657</f>
        <v>Cielorraso suspendido - Placas fonoabsorbentes - Armstrong</v>
      </c>
      <c r="C1699" s="196"/>
      <c r="D1699" s="196" t="s">
        <v>41</v>
      </c>
      <c r="E1699" s="197"/>
      <c r="F1699" s="198" t="s">
        <v>42</v>
      </c>
      <c r="G1699" s="199">
        <f>SUBTOTAL(9,G1662:G1698)</f>
        <v>0</v>
      </c>
    </row>
    <row r="1700" spans="1:7" ht="20.100000000000001" customHeight="1" thickTop="1" thickBot="1" x14ac:dyDescent="0.25"/>
    <row r="1701" spans="1:7" ht="20.100000000000001" customHeight="1" thickTop="1" x14ac:dyDescent="0.2">
      <c r="A1701" s="335" t="s">
        <v>44</v>
      </c>
      <c r="B1701" s="336"/>
      <c r="C1701" s="336"/>
      <c r="D1701" s="336"/>
      <c r="E1701" s="336"/>
      <c r="F1701" s="336"/>
      <c r="G1701" s="337"/>
    </row>
    <row r="1702" spans="1:7" ht="20.100000000000001" customHeight="1" x14ac:dyDescent="0.2">
      <c r="A1702" s="154" t="s">
        <v>823</v>
      </c>
      <c r="B1702" s="155" t="str">
        <f>Comitente</f>
        <v>DIRECCIÓN ARQUITECTURA</v>
      </c>
      <c r="C1702" s="156"/>
      <c r="D1702" s="157"/>
      <c r="E1702" s="157"/>
      <c r="F1702" s="158"/>
      <c r="G1702" s="159"/>
    </row>
    <row r="1703" spans="1:7" ht="20.100000000000001" customHeight="1" x14ac:dyDescent="0.2">
      <c r="A1703" s="154" t="s">
        <v>824</v>
      </c>
      <c r="B1703" s="155">
        <f>Contratista</f>
        <v>0</v>
      </c>
      <c r="C1703" s="160"/>
      <c r="D1703" s="160"/>
      <c r="E1703" s="160"/>
      <c r="F1703" s="155"/>
      <c r="G1703" s="161"/>
    </row>
    <row r="1704" spans="1:7" ht="20.100000000000001" customHeight="1" x14ac:dyDescent="0.2">
      <c r="A1704" s="154" t="s">
        <v>31</v>
      </c>
      <c r="B1704" s="155" t="str">
        <f>Obra</f>
        <v>ESTADIO DEPORTIVO U.P.C.N.</v>
      </c>
      <c r="C1704" s="160"/>
      <c r="D1704" s="160"/>
      <c r="E1704" s="160"/>
      <c r="F1704" s="155" t="s">
        <v>45</v>
      </c>
      <c r="G1704" s="161" t="str">
        <f>Fecha_Base</f>
        <v>02/11/2017</v>
      </c>
    </row>
    <row r="1705" spans="1:7" ht="20.100000000000001" customHeight="1" x14ac:dyDescent="0.2">
      <c r="A1705" s="162" t="s">
        <v>822</v>
      </c>
      <c r="B1705" s="163" t="str">
        <f>Ubicación</f>
        <v>DEPARTAMENTO RAWSON</v>
      </c>
      <c r="C1705" s="163"/>
      <c r="D1705" s="164"/>
      <c r="E1705" s="165"/>
      <c r="F1705" s="166"/>
      <c r="G1705" s="167"/>
    </row>
    <row r="1706" spans="1:7" ht="20.100000000000001" customHeight="1" x14ac:dyDescent="0.2">
      <c r="A1706" s="162" t="s">
        <v>46</v>
      </c>
      <c r="B1706" s="270">
        <v>11</v>
      </c>
      <c r="C1706" s="169" t="str">
        <f>IF(B1706="","",VLOOKUP(B1706,Computo_Presupuesto,2,FALSE))</f>
        <v>REVESTIMIENTOS</v>
      </c>
      <c r="D1706" s="170"/>
      <c r="E1706" s="165"/>
      <c r="F1706" s="166"/>
      <c r="G1706" s="167"/>
    </row>
    <row r="1707" spans="1:7" ht="20.100000000000001" customHeight="1" x14ac:dyDescent="0.2">
      <c r="A1707" s="162" t="s">
        <v>32</v>
      </c>
      <c r="B1707" s="248" t="s">
        <v>1194</v>
      </c>
      <c r="C1707" s="169" t="str">
        <f>IF(B1707=0,"",VLOOKUP(B1707,Computo_Presupuesto,2,FALSE))</f>
        <v>Revestimiento cerámico</v>
      </c>
      <c r="D1707" s="164"/>
      <c r="E1707" s="165"/>
      <c r="F1707" s="163" t="s">
        <v>33</v>
      </c>
      <c r="G1707" s="171" t="str">
        <f>IF(B1707=0,"",VLOOKUP(B1707,Computo_Presupuesto,4,FALSE))</f>
        <v>m2</v>
      </c>
    </row>
    <row r="1708" spans="1:7" ht="20.100000000000001" customHeight="1" x14ac:dyDescent="0.2">
      <c r="A1708" s="162"/>
      <c r="B1708" s="163"/>
      <c r="C1708" s="169"/>
      <c r="D1708" s="164"/>
      <c r="E1708" s="165"/>
      <c r="F1708" s="169"/>
      <c r="G1708" s="172"/>
    </row>
    <row r="1709" spans="1:7" ht="20.100000000000001" customHeight="1" x14ac:dyDescent="0.2">
      <c r="A1709" s="338" t="s">
        <v>685</v>
      </c>
      <c r="B1709" s="339"/>
      <c r="C1709" s="340" t="s">
        <v>0</v>
      </c>
      <c r="D1709" s="340" t="s">
        <v>34</v>
      </c>
      <c r="E1709" s="341" t="s">
        <v>35</v>
      </c>
      <c r="F1709" s="342" t="s">
        <v>36</v>
      </c>
      <c r="G1709" s="343" t="s">
        <v>37</v>
      </c>
    </row>
    <row r="1710" spans="1:7" s="15" customFormat="1" ht="20.100000000000001" customHeight="1" x14ac:dyDescent="0.2">
      <c r="A1710" s="173" t="s">
        <v>686</v>
      </c>
      <c r="B1710" s="174" t="s">
        <v>687</v>
      </c>
      <c r="C1710" s="340"/>
      <c r="D1710" s="340"/>
      <c r="E1710" s="341"/>
      <c r="F1710" s="342"/>
      <c r="G1710" s="343"/>
    </row>
    <row r="1711" spans="1:7" ht="20.100000000000001" customHeight="1" x14ac:dyDescent="0.2">
      <c r="A1711" s="259"/>
      <c r="B1711" s="175"/>
      <c r="C1711" s="176" t="s">
        <v>825</v>
      </c>
      <c r="D1711" s="177"/>
      <c r="E1711" s="178"/>
      <c r="F1711" s="179"/>
      <c r="G1711" s="180"/>
    </row>
    <row r="1712" spans="1:7" ht="20.100000000000001" customHeight="1" x14ac:dyDescent="0.2">
      <c r="A1712" s="260"/>
      <c r="B1712" s="181">
        <f t="shared" ref="B1712:B1723" si="210">IF(A1712=0,0,VLOOKUP(A1712,Tabla_Indices,2,FALSE))</f>
        <v>0</v>
      </c>
      <c r="C1712" s="261"/>
      <c r="D1712" s="262"/>
      <c r="E1712" s="263"/>
      <c r="F1712" s="264"/>
      <c r="G1712" s="182">
        <f>ROUND(E1712*F1712,2)</f>
        <v>0</v>
      </c>
    </row>
    <row r="1713" spans="1:7" ht="20.100000000000001" customHeight="1" x14ac:dyDescent="0.2">
      <c r="A1713" s="265"/>
      <c r="B1713" s="181">
        <f t="shared" si="210"/>
        <v>0</v>
      </c>
      <c r="C1713" s="261"/>
      <c r="D1713" s="262"/>
      <c r="E1713" s="263"/>
      <c r="F1713" s="264"/>
      <c r="G1713" s="182">
        <f t="shared" ref="G1713:G1723" si="211">ROUND(E1713*F1713,2)</f>
        <v>0</v>
      </c>
    </row>
    <row r="1714" spans="1:7" ht="20.100000000000001" customHeight="1" x14ac:dyDescent="0.2">
      <c r="A1714" s="260"/>
      <c r="B1714" s="181">
        <f t="shared" si="210"/>
        <v>0</v>
      </c>
      <c r="C1714" s="261"/>
      <c r="D1714" s="262"/>
      <c r="E1714" s="263"/>
      <c r="F1714" s="264"/>
      <c r="G1714" s="182">
        <f t="shared" si="211"/>
        <v>0</v>
      </c>
    </row>
    <row r="1715" spans="1:7" ht="20.100000000000001" customHeight="1" x14ac:dyDescent="0.2">
      <c r="A1715" s="260"/>
      <c r="B1715" s="181">
        <f t="shared" si="210"/>
        <v>0</v>
      </c>
      <c r="C1715" s="261"/>
      <c r="D1715" s="262"/>
      <c r="E1715" s="263"/>
      <c r="F1715" s="264"/>
      <c r="G1715" s="182">
        <f t="shared" si="211"/>
        <v>0</v>
      </c>
    </row>
    <row r="1716" spans="1:7" ht="20.100000000000001" customHeight="1" x14ac:dyDescent="0.2">
      <c r="A1716" s="260"/>
      <c r="B1716" s="181">
        <f t="shared" si="210"/>
        <v>0</v>
      </c>
      <c r="C1716" s="261"/>
      <c r="D1716" s="262"/>
      <c r="E1716" s="266"/>
      <c r="F1716" s="264"/>
      <c r="G1716" s="182">
        <f t="shared" si="211"/>
        <v>0</v>
      </c>
    </row>
    <row r="1717" spans="1:7" ht="20.100000000000001" customHeight="1" x14ac:dyDescent="0.2">
      <c r="A1717" s="260"/>
      <c r="B1717" s="181">
        <f t="shared" si="210"/>
        <v>0</v>
      </c>
      <c r="C1717" s="261"/>
      <c r="D1717" s="262"/>
      <c r="E1717" s="266"/>
      <c r="F1717" s="264"/>
      <c r="G1717" s="182">
        <f t="shared" si="211"/>
        <v>0</v>
      </c>
    </row>
    <row r="1718" spans="1:7" ht="20.100000000000001" customHeight="1" x14ac:dyDescent="0.2">
      <c r="A1718" s="260"/>
      <c r="B1718" s="181">
        <f t="shared" si="210"/>
        <v>0</v>
      </c>
      <c r="C1718" s="261"/>
      <c r="D1718" s="262"/>
      <c r="E1718" s="263"/>
      <c r="F1718" s="264"/>
      <c r="G1718" s="182">
        <f t="shared" si="211"/>
        <v>0</v>
      </c>
    </row>
    <row r="1719" spans="1:7" ht="20.100000000000001" customHeight="1" x14ac:dyDescent="0.2">
      <c r="A1719" s="260"/>
      <c r="B1719" s="181">
        <f t="shared" si="210"/>
        <v>0</v>
      </c>
      <c r="C1719" s="261"/>
      <c r="D1719" s="262"/>
      <c r="E1719" s="263"/>
      <c r="F1719" s="264"/>
      <c r="G1719" s="182">
        <f t="shared" si="211"/>
        <v>0</v>
      </c>
    </row>
    <row r="1720" spans="1:7" ht="20.100000000000001" customHeight="1" x14ac:dyDescent="0.2">
      <c r="A1720" s="260"/>
      <c r="B1720" s="181">
        <f t="shared" si="210"/>
        <v>0</v>
      </c>
      <c r="C1720" s="261"/>
      <c r="D1720" s="262"/>
      <c r="E1720" s="263"/>
      <c r="F1720" s="264"/>
      <c r="G1720" s="182">
        <f t="shared" si="211"/>
        <v>0</v>
      </c>
    </row>
    <row r="1721" spans="1:7" ht="20.100000000000001" customHeight="1" x14ac:dyDescent="0.2">
      <c r="A1721" s="260"/>
      <c r="B1721" s="181">
        <f t="shared" si="210"/>
        <v>0</v>
      </c>
      <c r="C1721" s="261"/>
      <c r="D1721" s="262"/>
      <c r="E1721" s="263"/>
      <c r="F1721" s="264"/>
      <c r="G1721" s="182">
        <f t="shared" si="211"/>
        <v>0</v>
      </c>
    </row>
    <row r="1722" spans="1:7" ht="20.100000000000001" customHeight="1" x14ac:dyDescent="0.2">
      <c r="A1722" s="260"/>
      <c r="B1722" s="181">
        <f t="shared" si="210"/>
        <v>0</v>
      </c>
      <c r="C1722" s="261"/>
      <c r="D1722" s="262"/>
      <c r="E1722" s="263"/>
      <c r="F1722" s="264"/>
      <c r="G1722" s="182">
        <f t="shared" si="211"/>
        <v>0</v>
      </c>
    </row>
    <row r="1723" spans="1:7" ht="20.100000000000001" customHeight="1" x14ac:dyDescent="0.2">
      <c r="A1723" s="260"/>
      <c r="B1723" s="181">
        <f t="shared" si="210"/>
        <v>0</v>
      </c>
      <c r="C1723" s="261"/>
      <c r="D1723" s="262"/>
      <c r="E1723" s="263"/>
      <c r="F1723" s="264"/>
      <c r="G1723" s="182">
        <f t="shared" si="211"/>
        <v>0</v>
      </c>
    </row>
    <row r="1724" spans="1:7" ht="20.100000000000001" customHeight="1" x14ac:dyDescent="0.2">
      <c r="A1724" s="183"/>
      <c r="B1724" s="169"/>
      <c r="C1724" s="169"/>
      <c r="D1724" s="164"/>
      <c r="E1724" s="165"/>
      <c r="F1724" s="184" t="s">
        <v>38</v>
      </c>
      <c r="G1724" s="185">
        <f>SUBTOTAL(9,G1712:G1723)</f>
        <v>0</v>
      </c>
    </row>
    <row r="1725" spans="1:7" ht="20.100000000000001" customHeight="1" x14ac:dyDescent="0.2">
      <c r="A1725" s="183"/>
      <c r="B1725" s="169"/>
      <c r="C1725" s="186" t="s">
        <v>826</v>
      </c>
      <c r="D1725" s="164"/>
      <c r="E1725" s="165"/>
      <c r="F1725" s="166"/>
      <c r="G1725" s="187"/>
    </row>
    <row r="1726" spans="1:7" ht="20.100000000000001" customHeight="1" x14ac:dyDescent="0.2">
      <c r="A1726" s="260"/>
      <c r="B1726" s="181">
        <f t="shared" ref="B1726:B1735" si="212">IF(A1726=0,0,VLOOKUP(A1726,Tabla_Indices,2,FALSE))</f>
        <v>0</v>
      </c>
      <c r="C1726" s="267"/>
      <c r="D1726" s="262"/>
      <c r="E1726" s="263"/>
      <c r="F1726" s="264"/>
      <c r="G1726" s="182">
        <f>ROUND(E1726*F1726,2)</f>
        <v>0</v>
      </c>
    </row>
    <row r="1727" spans="1:7" ht="20.100000000000001" customHeight="1" x14ac:dyDescent="0.2">
      <c r="A1727" s="260"/>
      <c r="B1727" s="181">
        <f t="shared" si="212"/>
        <v>0</v>
      </c>
      <c r="C1727" s="261"/>
      <c r="D1727" s="262"/>
      <c r="E1727" s="263"/>
      <c r="F1727" s="264"/>
      <c r="G1727" s="182">
        <f>ROUND(E1727*F1727,2)</f>
        <v>0</v>
      </c>
    </row>
    <row r="1728" spans="1:7" ht="20.100000000000001" customHeight="1" x14ac:dyDescent="0.2">
      <c r="A1728" s="260"/>
      <c r="B1728" s="181">
        <f t="shared" si="212"/>
        <v>0</v>
      </c>
      <c r="C1728" s="261"/>
      <c r="D1728" s="262"/>
      <c r="E1728" s="263"/>
      <c r="F1728" s="264"/>
      <c r="G1728" s="182">
        <f t="shared" ref="G1728:G1735" si="213">ROUND(E1728*F1728,2)</f>
        <v>0</v>
      </c>
    </row>
    <row r="1729" spans="1:7" ht="20.100000000000001" customHeight="1" x14ac:dyDescent="0.2">
      <c r="A1729" s="260"/>
      <c r="B1729" s="181">
        <f t="shared" si="212"/>
        <v>0</v>
      </c>
      <c r="C1729" s="261"/>
      <c r="D1729" s="262"/>
      <c r="E1729" s="263"/>
      <c r="F1729" s="264"/>
      <c r="G1729" s="182">
        <f t="shared" si="213"/>
        <v>0</v>
      </c>
    </row>
    <row r="1730" spans="1:7" ht="20.100000000000001" customHeight="1" x14ac:dyDescent="0.2">
      <c r="A1730" s="260"/>
      <c r="B1730" s="181">
        <f t="shared" si="212"/>
        <v>0</v>
      </c>
      <c r="C1730" s="261"/>
      <c r="D1730" s="262"/>
      <c r="E1730" s="263"/>
      <c r="F1730" s="264"/>
      <c r="G1730" s="182">
        <f t="shared" si="213"/>
        <v>0</v>
      </c>
    </row>
    <row r="1731" spans="1:7" ht="20.100000000000001" customHeight="1" x14ac:dyDescent="0.2">
      <c r="A1731" s="260"/>
      <c r="B1731" s="181">
        <f t="shared" si="212"/>
        <v>0</v>
      </c>
      <c r="C1731" s="261"/>
      <c r="D1731" s="262"/>
      <c r="E1731" s="263"/>
      <c r="F1731" s="264"/>
      <c r="G1731" s="182">
        <f t="shared" si="213"/>
        <v>0</v>
      </c>
    </row>
    <row r="1732" spans="1:7" ht="20.100000000000001" customHeight="1" x14ac:dyDescent="0.2">
      <c r="A1732" s="260"/>
      <c r="B1732" s="181">
        <f t="shared" si="212"/>
        <v>0</v>
      </c>
      <c r="C1732" s="261"/>
      <c r="D1732" s="262"/>
      <c r="E1732" s="263"/>
      <c r="F1732" s="264"/>
      <c r="G1732" s="182">
        <f t="shared" si="213"/>
        <v>0</v>
      </c>
    </row>
    <row r="1733" spans="1:7" ht="20.100000000000001" customHeight="1" x14ac:dyDescent="0.2">
      <c r="A1733" s="260"/>
      <c r="B1733" s="181">
        <f t="shared" si="212"/>
        <v>0</v>
      </c>
      <c r="C1733" s="261"/>
      <c r="D1733" s="262"/>
      <c r="E1733" s="263"/>
      <c r="F1733" s="264"/>
      <c r="G1733" s="182">
        <f t="shared" si="213"/>
        <v>0</v>
      </c>
    </row>
    <row r="1734" spans="1:7" ht="20.100000000000001" customHeight="1" x14ac:dyDescent="0.2">
      <c r="A1734" s="260"/>
      <c r="B1734" s="181">
        <f t="shared" si="212"/>
        <v>0</v>
      </c>
      <c r="C1734" s="261"/>
      <c r="D1734" s="262"/>
      <c r="E1734" s="263"/>
      <c r="F1734" s="264"/>
      <c r="G1734" s="182">
        <f t="shared" si="213"/>
        <v>0</v>
      </c>
    </row>
    <row r="1735" spans="1:7" ht="20.100000000000001" customHeight="1" x14ac:dyDescent="0.2">
      <c r="A1735" s="260"/>
      <c r="B1735" s="181">
        <f t="shared" si="212"/>
        <v>0</v>
      </c>
      <c r="C1735" s="261"/>
      <c r="D1735" s="262"/>
      <c r="E1735" s="263"/>
      <c r="F1735" s="264"/>
      <c r="G1735" s="182">
        <f t="shared" si="213"/>
        <v>0</v>
      </c>
    </row>
    <row r="1736" spans="1:7" ht="20.100000000000001" customHeight="1" x14ac:dyDescent="0.2">
      <c r="A1736" s="183"/>
      <c r="B1736" s="169"/>
      <c r="C1736" s="169"/>
      <c r="D1736" s="164"/>
      <c r="E1736" s="165"/>
      <c r="F1736" s="184" t="s">
        <v>39</v>
      </c>
      <c r="G1736" s="185">
        <f>SUBTOTAL(9,G1726:G1735)</f>
        <v>0</v>
      </c>
    </row>
    <row r="1737" spans="1:7" ht="20.100000000000001" customHeight="1" x14ac:dyDescent="0.2">
      <c r="A1737" s="183"/>
      <c r="B1737" s="169"/>
      <c r="C1737" s="186" t="s">
        <v>827</v>
      </c>
      <c r="D1737" s="164"/>
      <c r="E1737" s="165"/>
      <c r="F1737" s="169"/>
      <c r="G1737" s="187"/>
    </row>
    <row r="1738" spans="1:7" ht="20.100000000000001" customHeight="1" x14ac:dyDescent="0.2">
      <c r="A1738" s="260"/>
      <c r="B1738" s="181">
        <f t="shared" ref="B1738:B1746" si="214">IF(A1738=0,0,VLOOKUP(A1738,Tabla_Indices,2,FALSE))</f>
        <v>0</v>
      </c>
      <c r="C1738" s="261"/>
      <c r="D1738" s="262"/>
      <c r="E1738" s="263"/>
      <c r="F1738" s="268"/>
      <c r="G1738" s="188">
        <f>ROUND(E1738*F1738,2)</f>
        <v>0</v>
      </c>
    </row>
    <row r="1739" spans="1:7" ht="20.100000000000001" customHeight="1" x14ac:dyDescent="0.2">
      <c r="A1739" s="260"/>
      <c r="B1739" s="181">
        <f t="shared" si="214"/>
        <v>0</v>
      </c>
      <c r="C1739" s="267"/>
      <c r="D1739" s="262"/>
      <c r="E1739" s="263"/>
      <c r="F1739" s="264"/>
      <c r="G1739" s="188">
        <f>ROUND(E1739*F1739,2)</f>
        <v>0</v>
      </c>
    </row>
    <row r="1740" spans="1:7" ht="20.100000000000001" customHeight="1" x14ac:dyDescent="0.2">
      <c r="A1740" s="260"/>
      <c r="B1740" s="181">
        <f t="shared" si="214"/>
        <v>0</v>
      </c>
      <c r="C1740" s="269"/>
      <c r="D1740" s="262"/>
      <c r="E1740" s="263"/>
      <c r="F1740" s="264"/>
      <c r="G1740" s="188">
        <f>ROUND(E1740*F1740,2)</f>
        <v>0</v>
      </c>
    </row>
    <row r="1741" spans="1:7" ht="20.100000000000001" customHeight="1" x14ac:dyDescent="0.2">
      <c r="A1741" s="260"/>
      <c r="B1741" s="181">
        <f t="shared" si="214"/>
        <v>0</v>
      </c>
      <c r="C1741" s="269"/>
      <c r="D1741" s="262"/>
      <c r="E1741" s="263"/>
      <c r="F1741" s="264"/>
      <c r="G1741" s="188">
        <f>ROUND(E1741*F1741,2)</f>
        <v>0</v>
      </c>
    </row>
    <row r="1742" spans="1:7" ht="20.100000000000001" customHeight="1" x14ac:dyDescent="0.2">
      <c r="A1742" s="260"/>
      <c r="B1742" s="181">
        <f t="shared" si="214"/>
        <v>0</v>
      </c>
      <c r="C1742" s="269"/>
      <c r="D1742" s="262"/>
      <c r="E1742" s="263"/>
      <c r="F1742" s="264"/>
      <c r="G1742" s="188">
        <f t="shared" ref="G1742:G1746" si="215">ROUND(E1742*F1742,2)</f>
        <v>0</v>
      </c>
    </row>
    <row r="1743" spans="1:7" ht="20.100000000000001" customHeight="1" x14ac:dyDescent="0.2">
      <c r="A1743" s="260"/>
      <c r="B1743" s="181">
        <f t="shared" si="214"/>
        <v>0</v>
      </c>
      <c r="C1743" s="269"/>
      <c r="D1743" s="262"/>
      <c r="E1743" s="263"/>
      <c r="F1743" s="264"/>
      <c r="G1743" s="188">
        <f t="shared" si="215"/>
        <v>0</v>
      </c>
    </row>
    <row r="1744" spans="1:7" ht="20.100000000000001" customHeight="1" x14ac:dyDescent="0.2">
      <c r="A1744" s="260"/>
      <c r="B1744" s="181">
        <f t="shared" si="214"/>
        <v>0</v>
      </c>
      <c r="C1744" s="261"/>
      <c r="D1744" s="262"/>
      <c r="E1744" s="263"/>
      <c r="F1744" s="264"/>
      <c r="G1744" s="188">
        <f t="shared" si="215"/>
        <v>0</v>
      </c>
    </row>
    <row r="1745" spans="1:7" ht="20.100000000000001" customHeight="1" x14ac:dyDescent="0.2">
      <c r="A1745" s="260"/>
      <c r="B1745" s="181">
        <f t="shared" si="214"/>
        <v>0</v>
      </c>
      <c r="C1745" s="261"/>
      <c r="D1745" s="262"/>
      <c r="E1745" s="263"/>
      <c r="F1745" s="264"/>
      <c r="G1745" s="188">
        <f t="shared" si="215"/>
        <v>0</v>
      </c>
    </row>
    <row r="1746" spans="1:7" ht="20.100000000000001" customHeight="1" x14ac:dyDescent="0.2">
      <c r="A1746" s="260"/>
      <c r="B1746" s="181">
        <f t="shared" si="214"/>
        <v>0</v>
      </c>
      <c r="C1746" s="261"/>
      <c r="D1746" s="262"/>
      <c r="E1746" s="263"/>
      <c r="F1746" s="264"/>
      <c r="G1746" s="188">
        <f t="shared" si="215"/>
        <v>0</v>
      </c>
    </row>
    <row r="1747" spans="1:7" ht="20.100000000000001" customHeight="1" x14ac:dyDescent="0.2">
      <c r="A1747" s="243"/>
      <c r="B1747" s="164"/>
      <c r="C1747" s="169"/>
      <c r="D1747" s="164"/>
      <c r="E1747" s="165"/>
      <c r="F1747" s="184" t="s">
        <v>40</v>
      </c>
      <c r="G1747" s="185">
        <f>SUBTOTAL(9,G1738:G1746)</f>
        <v>0</v>
      </c>
    </row>
    <row r="1748" spans="1:7" ht="20.100000000000001" customHeight="1" thickBot="1" x14ac:dyDescent="0.25">
      <c r="A1748" s="190"/>
      <c r="B1748" s="191"/>
      <c r="C1748" s="192"/>
      <c r="D1748" s="191"/>
      <c r="E1748" s="193"/>
      <c r="F1748" s="194"/>
      <c r="G1748" s="195"/>
    </row>
    <row r="1749" spans="1:7" ht="20.100000000000001" customHeight="1" thickBot="1" x14ac:dyDescent="0.25">
      <c r="A1749" s="244" t="str">
        <f>B1707</f>
        <v>11-1</v>
      </c>
      <c r="B1749" s="242" t="str">
        <f>C1707</f>
        <v>Revestimiento cerámico</v>
      </c>
      <c r="C1749" s="196"/>
      <c r="D1749" s="196" t="s">
        <v>41</v>
      </c>
      <c r="E1749" s="197"/>
      <c r="F1749" s="198" t="s">
        <v>42</v>
      </c>
      <c r="G1749" s="199">
        <f>SUBTOTAL(9,G1712:G1748)</f>
        <v>0</v>
      </c>
    </row>
    <row r="1750" spans="1:7" ht="20.100000000000001" customHeight="1" thickTop="1" thickBot="1" x14ac:dyDescent="0.25"/>
    <row r="1751" spans="1:7" ht="20.100000000000001" customHeight="1" thickTop="1" x14ac:dyDescent="0.2">
      <c r="A1751" s="335" t="s">
        <v>44</v>
      </c>
      <c r="B1751" s="336"/>
      <c r="C1751" s="336"/>
      <c r="D1751" s="336"/>
      <c r="E1751" s="336"/>
      <c r="F1751" s="336"/>
      <c r="G1751" s="337"/>
    </row>
    <row r="1752" spans="1:7" ht="20.100000000000001" customHeight="1" x14ac:dyDescent="0.2">
      <c r="A1752" s="154" t="s">
        <v>823</v>
      </c>
      <c r="B1752" s="155" t="str">
        <f>Comitente</f>
        <v>DIRECCIÓN ARQUITECTURA</v>
      </c>
      <c r="C1752" s="156"/>
      <c r="D1752" s="157"/>
      <c r="E1752" s="157"/>
      <c r="F1752" s="158"/>
      <c r="G1752" s="159"/>
    </row>
    <row r="1753" spans="1:7" ht="20.100000000000001" customHeight="1" x14ac:dyDescent="0.2">
      <c r="A1753" s="154" t="s">
        <v>824</v>
      </c>
      <c r="B1753" s="155">
        <f>Contratista</f>
        <v>0</v>
      </c>
      <c r="C1753" s="160"/>
      <c r="D1753" s="160"/>
      <c r="E1753" s="160"/>
      <c r="F1753" s="155"/>
      <c r="G1753" s="161"/>
    </row>
    <row r="1754" spans="1:7" ht="20.100000000000001" customHeight="1" x14ac:dyDescent="0.2">
      <c r="A1754" s="154" t="s">
        <v>31</v>
      </c>
      <c r="B1754" s="155" t="str">
        <f>Obra</f>
        <v>ESTADIO DEPORTIVO U.P.C.N.</v>
      </c>
      <c r="C1754" s="160"/>
      <c r="D1754" s="160"/>
      <c r="E1754" s="160"/>
      <c r="F1754" s="155" t="s">
        <v>45</v>
      </c>
      <c r="G1754" s="161" t="str">
        <f>Fecha_Base</f>
        <v>02/11/2017</v>
      </c>
    </row>
    <row r="1755" spans="1:7" ht="20.100000000000001" customHeight="1" x14ac:dyDescent="0.2">
      <c r="A1755" s="162" t="s">
        <v>822</v>
      </c>
      <c r="B1755" s="163" t="str">
        <f>Ubicación</f>
        <v>DEPARTAMENTO RAWSON</v>
      </c>
      <c r="C1755" s="163"/>
      <c r="D1755" s="164"/>
      <c r="E1755" s="165"/>
      <c r="F1755" s="166"/>
      <c r="G1755" s="167"/>
    </row>
    <row r="1756" spans="1:7" ht="20.100000000000001" customHeight="1" x14ac:dyDescent="0.2">
      <c r="A1756" s="162" t="s">
        <v>46</v>
      </c>
      <c r="B1756" s="270">
        <v>11</v>
      </c>
      <c r="C1756" s="169" t="str">
        <f>IF(B1756="","",VLOOKUP(B1756,Computo_Presupuesto,2,FALSE))</f>
        <v>REVESTIMIENTOS</v>
      </c>
      <c r="D1756" s="170"/>
      <c r="E1756" s="165"/>
      <c r="F1756" s="166"/>
      <c r="G1756" s="167"/>
    </row>
    <row r="1757" spans="1:7" ht="20.100000000000001" customHeight="1" x14ac:dyDescent="0.2">
      <c r="A1757" s="162" t="s">
        <v>32</v>
      </c>
      <c r="B1757" s="248" t="s">
        <v>1195</v>
      </c>
      <c r="C1757" s="169" t="str">
        <f>IF(B1757=0,"",VLOOKUP(B1757,Computo_Presupuesto,2,FALSE))</f>
        <v>Revestimiento tipo Iggam</v>
      </c>
      <c r="D1757" s="164"/>
      <c r="E1757" s="165"/>
      <c r="F1757" s="163" t="s">
        <v>33</v>
      </c>
      <c r="G1757" s="171" t="str">
        <f>IF(B1757=0,"",VLOOKUP(B1757,Computo_Presupuesto,4,FALSE))</f>
        <v>m2</v>
      </c>
    </row>
    <row r="1758" spans="1:7" ht="20.100000000000001" customHeight="1" x14ac:dyDescent="0.2">
      <c r="A1758" s="162"/>
      <c r="B1758" s="163"/>
      <c r="C1758" s="169"/>
      <c r="D1758" s="164"/>
      <c r="E1758" s="165"/>
      <c r="F1758" s="169"/>
      <c r="G1758" s="172"/>
    </row>
    <row r="1759" spans="1:7" ht="20.100000000000001" customHeight="1" x14ac:dyDescent="0.2">
      <c r="A1759" s="338" t="s">
        <v>685</v>
      </c>
      <c r="B1759" s="339"/>
      <c r="C1759" s="348" t="s">
        <v>0</v>
      </c>
      <c r="D1759" s="348" t="s">
        <v>34</v>
      </c>
      <c r="E1759" s="346" t="s">
        <v>35</v>
      </c>
      <c r="F1759" s="344" t="s">
        <v>36</v>
      </c>
      <c r="G1759" s="350" t="s">
        <v>37</v>
      </c>
    </row>
    <row r="1760" spans="1:7" ht="20.100000000000001" customHeight="1" x14ac:dyDescent="0.2">
      <c r="A1760" s="173" t="s">
        <v>686</v>
      </c>
      <c r="B1760" s="174" t="s">
        <v>687</v>
      </c>
      <c r="C1760" s="349"/>
      <c r="D1760" s="349"/>
      <c r="E1760" s="347"/>
      <c r="F1760" s="345"/>
      <c r="G1760" s="351"/>
    </row>
    <row r="1761" spans="1:7" ht="20.100000000000001" customHeight="1" x14ac:dyDescent="0.2">
      <c r="A1761" s="259"/>
      <c r="B1761" s="175"/>
      <c r="C1761" s="176" t="s">
        <v>825</v>
      </c>
      <c r="D1761" s="177"/>
      <c r="E1761" s="178"/>
      <c r="F1761" s="179"/>
      <c r="G1761" s="180"/>
    </row>
    <row r="1762" spans="1:7" ht="20.100000000000001" customHeight="1" x14ac:dyDescent="0.2">
      <c r="A1762" s="260"/>
      <c r="B1762" s="181">
        <f t="shared" ref="B1762:B1773" si="216">IF(A1762=0,0,VLOOKUP(A1762,Tabla_Indices,2,FALSE))</f>
        <v>0</v>
      </c>
      <c r="C1762" s="261"/>
      <c r="D1762" s="262"/>
      <c r="E1762" s="263"/>
      <c r="F1762" s="264"/>
      <c r="G1762" s="182">
        <f>ROUND(E1762*F1762,2)</f>
        <v>0</v>
      </c>
    </row>
    <row r="1763" spans="1:7" ht="20.100000000000001" customHeight="1" x14ac:dyDescent="0.2">
      <c r="A1763" s="265"/>
      <c r="B1763" s="181">
        <f t="shared" si="216"/>
        <v>0</v>
      </c>
      <c r="C1763" s="261"/>
      <c r="D1763" s="262"/>
      <c r="E1763" s="263"/>
      <c r="F1763" s="264"/>
      <c r="G1763" s="182">
        <f t="shared" ref="G1763:G1773" si="217">ROUND(E1763*F1763,2)</f>
        <v>0</v>
      </c>
    </row>
    <row r="1764" spans="1:7" ht="20.100000000000001" customHeight="1" x14ac:dyDescent="0.2">
      <c r="A1764" s="260"/>
      <c r="B1764" s="181">
        <f t="shared" si="216"/>
        <v>0</v>
      </c>
      <c r="C1764" s="261"/>
      <c r="D1764" s="262"/>
      <c r="E1764" s="263"/>
      <c r="F1764" s="264"/>
      <c r="G1764" s="182">
        <f t="shared" si="217"/>
        <v>0</v>
      </c>
    </row>
    <row r="1765" spans="1:7" ht="20.100000000000001" customHeight="1" x14ac:dyDescent="0.2">
      <c r="A1765" s="260"/>
      <c r="B1765" s="181">
        <f t="shared" si="216"/>
        <v>0</v>
      </c>
      <c r="C1765" s="261"/>
      <c r="D1765" s="262"/>
      <c r="E1765" s="263"/>
      <c r="F1765" s="264"/>
      <c r="G1765" s="182">
        <f t="shared" si="217"/>
        <v>0</v>
      </c>
    </row>
    <row r="1766" spans="1:7" ht="20.100000000000001" customHeight="1" x14ac:dyDescent="0.2">
      <c r="A1766" s="260"/>
      <c r="B1766" s="181">
        <f t="shared" si="216"/>
        <v>0</v>
      </c>
      <c r="C1766" s="261"/>
      <c r="D1766" s="262"/>
      <c r="E1766" s="266"/>
      <c r="F1766" s="264"/>
      <c r="G1766" s="182">
        <f t="shared" si="217"/>
        <v>0</v>
      </c>
    </row>
    <row r="1767" spans="1:7" ht="20.100000000000001" customHeight="1" x14ac:dyDescent="0.2">
      <c r="A1767" s="260"/>
      <c r="B1767" s="181">
        <f t="shared" si="216"/>
        <v>0</v>
      </c>
      <c r="C1767" s="261"/>
      <c r="D1767" s="262"/>
      <c r="E1767" s="266"/>
      <c r="F1767" s="264"/>
      <c r="G1767" s="182">
        <f t="shared" si="217"/>
        <v>0</v>
      </c>
    </row>
    <row r="1768" spans="1:7" ht="20.100000000000001" customHeight="1" x14ac:dyDescent="0.2">
      <c r="A1768" s="260"/>
      <c r="B1768" s="181">
        <f t="shared" si="216"/>
        <v>0</v>
      </c>
      <c r="C1768" s="261"/>
      <c r="D1768" s="262"/>
      <c r="E1768" s="263"/>
      <c r="F1768" s="264"/>
      <c r="G1768" s="182">
        <f t="shared" si="217"/>
        <v>0</v>
      </c>
    </row>
    <row r="1769" spans="1:7" ht="20.100000000000001" customHeight="1" x14ac:dyDescent="0.2">
      <c r="A1769" s="260"/>
      <c r="B1769" s="181">
        <f t="shared" si="216"/>
        <v>0</v>
      </c>
      <c r="C1769" s="261"/>
      <c r="D1769" s="262"/>
      <c r="E1769" s="263"/>
      <c r="F1769" s="264"/>
      <c r="G1769" s="182">
        <f t="shared" si="217"/>
        <v>0</v>
      </c>
    </row>
    <row r="1770" spans="1:7" ht="20.100000000000001" customHeight="1" x14ac:dyDescent="0.2">
      <c r="A1770" s="260"/>
      <c r="B1770" s="181">
        <f t="shared" si="216"/>
        <v>0</v>
      </c>
      <c r="C1770" s="261"/>
      <c r="D1770" s="262"/>
      <c r="E1770" s="263"/>
      <c r="F1770" s="264"/>
      <c r="G1770" s="182">
        <f t="shared" si="217"/>
        <v>0</v>
      </c>
    </row>
    <row r="1771" spans="1:7" ht="20.100000000000001" customHeight="1" x14ac:dyDescent="0.2">
      <c r="A1771" s="260"/>
      <c r="B1771" s="181">
        <f t="shared" si="216"/>
        <v>0</v>
      </c>
      <c r="C1771" s="261"/>
      <c r="D1771" s="262"/>
      <c r="E1771" s="263"/>
      <c r="F1771" s="264"/>
      <c r="G1771" s="182">
        <f t="shared" si="217"/>
        <v>0</v>
      </c>
    </row>
    <row r="1772" spans="1:7" ht="20.100000000000001" customHeight="1" x14ac:dyDescent="0.2">
      <c r="A1772" s="260"/>
      <c r="B1772" s="181">
        <f t="shared" si="216"/>
        <v>0</v>
      </c>
      <c r="C1772" s="261"/>
      <c r="D1772" s="262"/>
      <c r="E1772" s="263"/>
      <c r="F1772" s="264"/>
      <c r="G1772" s="182">
        <f t="shared" si="217"/>
        <v>0</v>
      </c>
    </row>
    <row r="1773" spans="1:7" ht="20.100000000000001" customHeight="1" x14ac:dyDescent="0.2">
      <c r="A1773" s="260"/>
      <c r="B1773" s="181">
        <f t="shared" si="216"/>
        <v>0</v>
      </c>
      <c r="C1773" s="261"/>
      <c r="D1773" s="262"/>
      <c r="E1773" s="263"/>
      <c r="F1773" s="264"/>
      <c r="G1773" s="182">
        <f t="shared" si="217"/>
        <v>0</v>
      </c>
    </row>
    <row r="1774" spans="1:7" ht="20.100000000000001" customHeight="1" x14ac:dyDescent="0.2">
      <c r="A1774" s="183"/>
      <c r="B1774" s="169"/>
      <c r="C1774" s="169"/>
      <c r="D1774" s="164"/>
      <c r="E1774" s="165"/>
      <c r="F1774" s="184" t="s">
        <v>38</v>
      </c>
      <c r="G1774" s="185">
        <f>SUBTOTAL(9,G1762:G1773)</f>
        <v>0</v>
      </c>
    </row>
    <row r="1775" spans="1:7" ht="20.100000000000001" customHeight="1" x14ac:dyDescent="0.2">
      <c r="A1775" s="183"/>
      <c r="B1775" s="169"/>
      <c r="C1775" s="186" t="s">
        <v>826</v>
      </c>
      <c r="D1775" s="164"/>
      <c r="E1775" s="165"/>
      <c r="F1775" s="166"/>
      <c r="G1775" s="187"/>
    </row>
    <row r="1776" spans="1:7" ht="20.100000000000001" customHeight="1" x14ac:dyDescent="0.2">
      <c r="A1776" s="260"/>
      <c r="B1776" s="181">
        <f t="shared" ref="B1776:B1785" si="218">IF(A1776=0,0,VLOOKUP(A1776,Tabla_Indices,2,FALSE))</f>
        <v>0</v>
      </c>
      <c r="C1776" s="267"/>
      <c r="D1776" s="262"/>
      <c r="E1776" s="263"/>
      <c r="F1776" s="264"/>
      <c r="G1776" s="182">
        <f>ROUND(E1776*F1776,2)</f>
        <v>0</v>
      </c>
    </row>
    <row r="1777" spans="1:7" ht="20.100000000000001" customHeight="1" x14ac:dyDescent="0.2">
      <c r="A1777" s="260"/>
      <c r="B1777" s="181">
        <f t="shared" si="218"/>
        <v>0</v>
      </c>
      <c r="C1777" s="261"/>
      <c r="D1777" s="262"/>
      <c r="E1777" s="263"/>
      <c r="F1777" s="264"/>
      <c r="G1777" s="182">
        <f>ROUND(E1777*F1777,2)</f>
        <v>0</v>
      </c>
    </row>
    <row r="1778" spans="1:7" ht="20.100000000000001" customHeight="1" x14ac:dyDescent="0.2">
      <c r="A1778" s="260"/>
      <c r="B1778" s="181">
        <f t="shared" si="218"/>
        <v>0</v>
      </c>
      <c r="C1778" s="261"/>
      <c r="D1778" s="262"/>
      <c r="E1778" s="263"/>
      <c r="F1778" s="264"/>
      <c r="G1778" s="182">
        <f t="shared" ref="G1778:G1785" si="219">ROUND(E1778*F1778,2)</f>
        <v>0</v>
      </c>
    </row>
    <row r="1779" spans="1:7" ht="20.100000000000001" customHeight="1" x14ac:dyDescent="0.2">
      <c r="A1779" s="260"/>
      <c r="B1779" s="181">
        <f t="shared" si="218"/>
        <v>0</v>
      </c>
      <c r="C1779" s="261"/>
      <c r="D1779" s="262"/>
      <c r="E1779" s="263"/>
      <c r="F1779" s="264"/>
      <c r="G1779" s="182">
        <f t="shared" si="219"/>
        <v>0</v>
      </c>
    </row>
    <row r="1780" spans="1:7" ht="20.100000000000001" customHeight="1" x14ac:dyDescent="0.2">
      <c r="A1780" s="260"/>
      <c r="B1780" s="181">
        <f t="shared" si="218"/>
        <v>0</v>
      </c>
      <c r="C1780" s="261"/>
      <c r="D1780" s="262"/>
      <c r="E1780" s="263"/>
      <c r="F1780" s="264"/>
      <c r="G1780" s="182">
        <f t="shared" si="219"/>
        <v>0</v>
      </c>
    </row>
    <row r="1781" spans="1:7" ht="20.100000000000001" customHeight="1" x14ac:dyDescent="0.2">
      <c r="A1781" s="260"/>
      <c r="B1781" s="181">
        <f t="shared" si="218"/>
        <v>0</v>
      </c>
      <c r="C1781" s="261"/>
      <c r="D1781" s="262"/>
      <c r="E1781" s="263"/>
      <c r="F1781" s="264"/>
      <c r="G1781" s="182">
        <f t="shared" si="219"/>
        <v>0</v>
      </c>
    </row>
    <row r="1782" spans="1:7" ht="20.100000000000001" customHeight="1" x14ac:dyDescent="0.2">
      <c r="A1782" s="260"/>
      <c r="B1782" s="181">
        <f t="shared" si="218"/>
        <v>0</v>
      </c>
      <c r="C1782" s="261"/>
      <c r="D1782" s="262"/>
      <c r="E1782" s="263"/>
      <c r="F1782" s="264"/>
      <c r="G1782" s="182">
        <f t="shared" si="219"/>
        <v>0</v>
      </c>
    </row>
    <row r="1783" spans="1:7" ht="20.100000000000001" customHeight="1" x14ac:dyDescent="0.2">
      <c r="A1783" s="260"/>
      <c r="B1783" s="181">
        <f t="shared" si="218"/>
        <v>0</v>
      </c>
      <c r="C1783" s="261"/>
      <c r="D1783" s="262"/>
      <c r="E1783" s="263"/>
      <c r="F1783" s="264"/>
      <c r="G1783" s="182">
        <f t="shared" si="219"/>
        <v>0</v>
      </c>
    </row>
    <row r="1784" spans="1:7" ht="20.100000000000001" customHeight="1" x14ac:dyDescent="0.2">
      <c r="A1784" s="260"/>
      <c r="B1784" s="181">
        <f t="shared" si="218"/>
        <v>0</v>
      </c>
      <c r="C1784" s="261"/>
      <c r="D1784" s="262"/>
      <c r="E1784" s="263"/>
      <c r="F1784" s="264"/>
      <c r="G1784" s="182">
        <f t="shared" si="219"/>
        <v>0</v>
      </c>
    </row>
    <row r="1785" spans="1:7" ht="20.100000000000001" customHeight="1" x14ac:dyDescent="0.2">
      <c r="A1785" s="260"/>
      <c r="B1785" s="181">
        <f t="shared" si="218"/>
        <v>0</v>
      </c>
      <c r="C1785" s="261"/>
      <c r="D1785" s="262"/>
      <c r="E1785" s="263"/>
      <c r="F1785" s="264"/>
      <c r="G1785" s="182">
        <f t="shared" si="219"/>
        <v>0</v>
      </c>
    </row>
    <row r="1786" spans="1:7" ht="20.100000000000001" customHeight="1" x14ac:dyDescent="0.2">
      <c r="A1786" s="183"/>
      <c r="B1786" s="169"/>
      <c r="C1786" s="169"/>
      <c r="D1786" s="164"/>
      <c r="E1786" s="165"/>
      <c r="F1786" s="184" t="s">
        <v>39</v>
      </c>
      <c r="G1786" s="185">
        <f>SUBTOTAL(9,G1776:G1785)</f>
        <v>0</v>
      </c>
    </row>
    <row r="1787" spans="1:7" ht="20.100000000000001" customHeight="1" x14ac:dyDescent="0.2">
      <c r="A1787" s="183"/>
      <c r="B1787" s="169"/>
      <c r="C1787" s="186" t="s">
        <v>827</v>
      </c>
      <c r="D1787" s="164"/>
      <c r="E1787" s="165"/>
      <c r="F1787" s="169"/>
      <c r="G1787" s="187"/>
    </row>
    <row r="1788" spans="1:7" ht="20.100000000000001" customHeight="1" x14ac:dyDescent="0.2">
      <c r="A1788" s="260"/>
      <c r="B1788" s="181">
        <f t="shared" ref="B1788:B1796" si="220">IF(A1788=0,0,VLOOKUP(A1788,Tabla_Indices,2,FALSE))</f>
        <v>0</v>
      </c>
      <c r="C1788" s="261"/>
      <c r="D1788" s="262"/>
      <c r="E1788" s="263"/>
      <c r="F1788" s="268"/>
      <c r="G1788" s="188">
        <f>ROUND(E1788*F1788,2)</f>
        <v>0</v>
      </c>
    </row>
    <row r="1789" spans="1:7" ht="20.100000000000001" customHeight="1" x14ac:dyDescent="0.2">
      <c r="A1789" s="260"/>
      <c r="B1789" s="181">
        <f t="shared" si="220"/>
        <v>0</v>
      </c>
      <c r="C1789" s="267"/>
      <c r="D1789" s="262"/>
      <c r="E1789" s="263"/>
      <c r="F1789" s="264"/>
      <c r="G1789" s="188">
        <f>ROUND(E1789*F1789,2)</f>
        <v>0</v>
      </c>
    </row>
    <row r="1790" spans="1:7" ht="20.100000000000001" customHeight="1" x14ac:dyDescent="0.2">
      <c r="A1790" s="260"/>
      <c r="B1790" s="181">
        <f t="shared" si="220"/>
        <v>0</v>
      </c>
      <c r="C1790" s="269"/>
      <c r="D1790" s="262"/>
      <c r="E1790" s="263"/>
      <c r="F1790" s="264"/>
      <c r="G1790" s="188">
        <f>ROUND(E1790*F1790,2)</f>
        <v>0</v>
      </c>
    </row>
    <row r="1791" spans="1:7" ht="20.100000000000001" customHeight="1" x14ac:dyDescent="0.2">
      <c r="A1791" s="260"/>
      <c r="B1791" s="181">
        <f t="shared" si="220"/>
        <v>0</v>
      </c>
      <c r="C1791" s="269"/>
      <c r="D1791" s="262"/>
      <c r="E1791" s="263"/>
      <c r="F1791" s="264"/>
      <c r="G1791" s="188">
        <f>ROUND(E1791*F1791,2)</f>
        <v>0</v>
      </c>
    </row>
    <row r="1792" spans="1:7" ht="20.100000000000001" customHeight="1" x14ac:dyDescent="0.2">
      <c r="A1792" s="260"/>
      <c r="B1792" s="181">
        <f t="shared" si="220"/>
        <v>0</v>
      </c>
      <c r="C1792" s="269"/>
      <c r="D1792" s="262"/>
      <c r="E1792" s="263"/>
      <c r="F1792" s="264"/>
      <c r="G1792" s="188">
        <f t="shared" ref="G1792:G1796" si="221">ROUND(E1792*F1792,2)</f>
        <v>0</v>
      </c>
    </row>
    <row r="1793" spans="1:7" ht="20.100000000000001" customHeight="1" x14ac:dyDescent="0.2">
      <c r="A1793" s="260"/>
      <c r="B1793" s="181">
        <f t="shared" si="220"/>
        <v>0</v>
      </c>
      <c r="C1793" s="269"/>
      <c r="D1793" s="262"/>
      <c r="E1793" s="263"/>
      <c r="F1793" s="264"/>
      <c r="G1793" s="188">
        <f t="shared" si="221"/>
        <v>0</v>
      </c>
    </row>
    <row r="1794" spans="1:7" ht="20.100000000000001" customHeight="1" x14ac:dyDescent="0.2">
      <c r="A1794" s="260"/>
      <c r="B1794" s="181">
        <f t="shared" si="220"/>
        <v>0</v>
      </c>
      <c r="C1794" s="261"/>
      <c r="D1794" s="262"/>
      <c r="E1794" s="263"/>
      <c r="F1794" s="264"/>
      <c r="G1794" s="188">
        <f t="shared" si="221"/>
        <v>0</v>
      </c>
    </row>
    <row r="1795" spans="1:7" ht="20.100000000000001" customHeight="1" x14ac:dyDescent="0.2">
      <c r="A1795" s="260"/>
      <c r="B1795" s="181">
        <f t="shared" si="220"/>
        <v>0</v>
      </c>
      <c r="C1795" s="261"/>
      <c r="D1795" s="262"/>
      <c r="E1795" s="263"/>
      <c r="F1795" s="264"/>
      <c r="G1795" s="188">
        <f t="shared" si="221"/>
        <v>0</v>
      </c>
    </row>
    <row r="1796" spans="1:7" ht="20.100000000000001" customHeight="1" x14ac:dyDescent="0.2">
      <c r="A1796" s="260"/>
      <c r="B1796" s="181">
        <f t="shared" si="220"/>
        <v>0</v>
      </c>
      <c r="C1796" s="261"/>
      <c r="D1796" s="262"/>
      <c r="E1796" s="263"/>
      <c r="F1796" s="264"/>
      <c r="G1796" s="188">
        <f t="shared" si="221"/>
        <v>0</v>
      </c>
    </row>
    <row r="1797" spans="1:7" ht="20.100000000000001" customHeight="1" x14ac:dyDescent="0.2">
      <c r="A1797" s="189"/>
      <c r="B1797" s="164"/>
      <c r="C1797" s="169"/>
      <c r="D1797" s="164"/>
      <c r="E1797" s="165"/>
      <c r="F1797" s="184" t="s">
        <v>40</v>
      </c>
      <c r="G1797" s="185">
        <f>SUBTOTAL(9,G1788:G1796)</f>
        <v>0</v>
      </c>
    </row>
    <row r="1798" spans="1:7" ht="20.100000000000001" customHeight="1" thickBot="1" x14ac:dyDescent="0.25">
      <c r="A1798" s="190"/>
      <c r="B1798" s="191"/>
      <c r="C1798" s="192"/>
      <c r="D1798" s="191"/>
      <c r="E1798" s="193"/>
      <c r="F1798" s="194"/>
      <c r="G1798" s="195"/>
    </row>
    <row r="1799" spans="1:7" ht="20.100000000000001" customHeight="1" thickBot="1" x14ac:dyDescent="0.25">
      <c r="A1799" s="244" t="str">
        <f>B1757</f>
        <v>11-2</v>
      </c>
      <c r="B1799" s="242" t="str">
        <f>C1757</f>
        <v>Revestimiento tipo Iggam</v>
      </c>
      <c r="C1799" s="196"/>
      <c r="D1799" s="196" t="s">
        <v>41</v>
      </c>
      <c r="E1799" s="197"/>
      <c r="F1799" s="198" t="s">
        <v>42</v>
      </c>
      <c r="G1799" s="199">
        <f>SUBTOTAL(9,G1762:G1798)</f>
        <v>0</v>
      </c>
    </row>
    <row r="1800" spans="1:7" ht="20.100000000000001" customHeight="1" thickTop="1" thickBot="1" x14ac:dyDescent="0.25"/>
    <row r="1801" spans="1:7" ht="20.100000000000001" customHeight="1" thickTop="1" x14ac:dyDescent="0.2">
      <c r="A1801" s="335" t="s">
        <v>44</v>
      </c>
      <c r="B1801" s="336"/>
      <c r="C1801" s="336"/>
      <c r="D1801" s="336"/>
      <c r="E1801" s="336"/>
      <c r="F1801" s="336"/>
      <c r="G1801" s="337"/>
    </row>
    <row r="1802" spans="1:7" ht="20.100000000000001" customHeight="1" x14ac:dyDescent="0.2">
      <c r="A1802" s="154" t="s">
        <v>823</v>
      </c>
      <c r="B1802" s="155" t="str">
        <f>Comitente</f>
        <v>DIRECCIÓN ARQUITECTURA</v>
      </c>
      <c r="C1802" s="156"/>
      <c r="D1802" s="157"/>
      <c r="E1802" s="157"/>
      <c r="F1802" s="158"/>
      <c r="G1802" s="159"/>
    </row>
    <row r="1803" spans="1:7" ht="20.100000000000001" customHeight="1" x14ac:dyDescent="0.2">
      <c r="A1803" s="154" t="s">
        <v>824</v>
      </c>
      <c r="B1803" s="155">
        <f>Contratista</f>
        <v>0</v>
      </c>
      <c r="C1803" s="160"/>
      <c r="D1803" s="160"/>
      <c r="E1803" s="160"/>
      <c r="F1803" s="155"/>
      <c r="G1803" s="161"/>
    </row>
    <row r="1804" spans="1:7" ht="20.100000000000001" customHeight="1" x14ac:dyDescent="0.2">
      <c r="A1804" s="154" t="s">
        <v>31</v>
      </c>
      <c r="B1804" s="155" t="str">
        <f>Obra</f>
        <v>ESTADIO DEPORTIVO U.P.C.N.</v>
      </c>
      <c r="C1804" s="160"/>
      <c r="D1804" s="160"/>
      <c r="E1804" s="160"/>
      <c r="F1804" s="155" t="s">
        <v>45</v>
      </c>
      <c r="G1804" s="161" t="str">
        <f>Fecha_Base</f>
        <v>02/11/2017</v>
      </c>
    </row>
    <row r="1805" spans="1:7" ht="20.100000000000001" customHeight="1" x14ac:dyDescent="0.2">
      <c r="A1805" s="162" t="s">
        <v>822</v>
      </c>
      <c r="B1805" s="163" t="str">
        <f>Ubicación</f>
        <v>DEPARTAMENTO RAWSON</v>
      </c>
      <c r="C1805" s="163"/>
      <c r="D1805" s="164"/>
      <c r="E1805" s="165"/>
      <c r="F1805" s="166"/>
      <c r="G1805" s="167"/>
    </row>
    <row r="1806" spans="1:7" ht="20.100000000000001" customHeight="1" x14ac:dyDescent="0.2">
      <c r="A1806" s="162" t="s">
        <v>46</v>
      </c>
      <c r="B1806" s="270">
        <v>11</v>
      </c>
      <c r="C1806" s="169" t="str">
        <f>IF(B1806="","",VLOOKUP(B1806,Computo_Presupuesto,2,FALSE))</f>
        <v>REVESTIMIENTOS</v>
      </c>
      <c r="D1806" s="170"/>
      <c r="E1806" s="165"/>
      <c r="F1806" s="166"/>
      <c r="G1806" s="167"/>
    </row>
    <row r="1807" spans="1:7" ht="20.100000000000001" customHeight="1" x14ac:dyDescent="0.2">
      <c r="A1807" s="162" t="s">
        <v>32</v>
      </c>
      <c r="B1807" s="248" t="s">
        <v>1791</v>
      </c>
      <c r="C1807" s="169" t="str">
        <f>IF(B1807=0,"",VLOOKUP(B1807,Computo_Presupuesto,2,FALSE))</f>
        <v>Chapa Perforada con Estructura de Soporte - Placas fonoabsorbentes - Armstrong</v>
      </c>
      <c r="D1807" s="164"/>
      <c r="E1807" s="165"/>
      <c r="F1807" s="163" t="s">
        <v>33</v>
      </c>
      <c r="G1807" s="171" t="str">
        <f>IF(B1807=0,"",VLOOKUP(B1807,Computo_Presupuesto,4,FALSE))</f>
        <v>m2</v>
      </c>
    </row>
    <row r="1808" spans="1:7" ht="20.100000000000001" customHeight="1" x14ac:dyDescent="0.2">
      <c r="A1808" s="162"/>
      <c r="B1808" s="163"/>
      <c r="C1808" s="169"/>
      <c r="D1808" s="164"/>
      <c r="E1808" s="165"/>
      <c r="F1808" s="169"/>
      <c r="G1808" s="172"/>
    </row>
    <row r="1809" spans="1:7" ht="20.100000000000001" customHeight="1" x14ac:dyDescent="0.2">
      <c r="A1809" s="338" t="s">
        <v>685</v>
      </c>
      <c r="B1809" s="339"/>
      <c r="C1809" s="340" t="s">
        <v>0</v>
      </c>
      <c r="D1809" s="340" t="s">
        <v>34</v>
      </c>
      <c r="E1809" s="341" t="s">
        <v>35</v>
      </c>
      <c r="F1809" s="342" t="s">
        <v>36</v>
      </c>
      <c r="G1809" s="343" t="s">
        <v>37</v>
      </c>
    </row>
    <row r="1810" spans="1:7" s="15" customFormat="1" ht="20.100000000000001" customHeight="1" x14ac:dyDescent="0.2">
      <c r="A1810" s="173" t="s">
        <v>686</v>
      </c>
      <c r="B1810" s="174" t="s">
        <v>687</v>
      </c>
      <c r="C1810" s="340"/>
      <c r="D1810" s="340"/>
      <c r="E1810" s="341"/>
      <c r="F1810" s="342"/>
      <c r="G1810" s="343"/>
    </row>
    <row r="1811" spans="1:7" ht="20.100000000000001" customHeight="1" x14ac:dyDescent="0.2">
      <c r="A1811" s="259"/>
      <c r="B1811" s="175"/>
      <c r="C1811" s="176" t="s">
        <v>825</v>
      </c>
      <c r="D1811" s="177"/>
      <c r="E1811" s="178"/>
      <c r="F1811" s="179"/>
      <c r="G1811" s="180"/>
    </row>
    <row r="1812" spans="1:7" ht="20.100000000000001" customHeight="1" x14ac:dyDescent="0.2">
      <c r="A1812" s="260"/>
      <c r="B1812" s="181">
        <f t="shared" ref="B1812:B1823" si="222">IF(A1812=0,0,VLOOKUP(A1812,Tabla_Indices,2,FALSE))</f>
        <v>0</v>
      </c>
      <c r="C1812" s="261"/>
      <c r="D1812" s="262"/>
      <c r="E1812" s="263"/>
      <c r="F1812" s="264"/>
      <c r="G1812" s="182">
        <f>ROUND(E1812*F1812,2)</f>
        <v>0</v>
      </c>
    </row>
    <row r="1813" spans="1:7" ht="20.100000000000001" customHeight="1" x14ac:dyDescent="0.2">
      <c r="A1813" s="265"/>
      <c r="B1813" s="181">
        <f t="shared" si="222"/>
        <v>0</v>
      </c>
      <c r="C1813" s="261"/>
      <c r="D1813" s="262"/>
      <c r="E1813" s="263"/>
      <c r="F1813" s="264"/>
      <c r="G1813" s="182">
        <f t="shared" ref="G1813:G1823" si="223">ROUND(E1813*F1813,2)</f>
        <v>0</v>
      </c>
    </row>
    <row r="1814" spans="1:7" ht="20.100000000000001" customHeight="1" x14ac:dyDescent="0.2">
      <c r="A1814" s="260"/>
      <c r="B1814" s="181">
        <f t="shared" si="222"/>
        <v>0</v>
      </c>
      <c r="C1814" s="261"/>
      <c r="D1814" s="262"/>
      <c r="E1814" s="263"/>
      <c r="F1814" s="264"/>
      <c r="G1814" s="182">
        <f t="shared" si="223"/>
        <v>0</v>
      </c>
    </row>
    <row r="1815" spans="1:7" ht="20.100000000000001" customHeight="1" x14ac:dyDescent="0.2">
      <c r="A1815" s="260"/>
      <c r="B1815" s="181">
        <f t="shared" si="222"/>
        <v>0</v>
      </c>
      <c r="C1815" s="261"/>
      <c r="D1815" s="262"/>
      <c r="E1815" s="263"/>
      <c r="F1815" s="264"/>
      <c r="G1815" s="182">
        <f t="shared" si="223"/>
        <v>0</v>
      </c>
    </row>
    <row r="1816" spans="1:7" ht="20.100000000000001" customHeight="1" x14ac:dyDescent="0.2">
      <c r="A1816" s="260"/>
      <c r="B1816" s="181">
        <f t="shared" si="222"/>
        <v>0</v>
      </c>
      <c r="C1816" s="261"/>
      <c r="D1816" s="262"/>
      <c r="E1816" s="266"/>
      <c r="F1816" s="264"/>
      <c r="G1816" s="182">
        <f t="shared" si="223"/>
        <v>0</v>
      </c>
    </row>
    <row r="1817" spans="1:7" ht="20.100000000000001" customHeight="1" x14ac:dyDescent="0.2">
      <c r="A1817" s="260"/>
      <c r="B1817" s="181">
        <f t="shared" si="222"/>
        <v>0</v>
      </c>
      <c r="C1817" s="261"/>
      <c r="D1817" s="262"/>
      <c r="E1817" s="266"/>
      <c r="F1817" s="264"/>
      <c r="G1817" s="182">
        <f t="shared" si="223"/>
        <v>0</v>
      </c>
    </row>
    <row r="1818" spans="1:7" ht="20.100000000000001" customHeight="1" x14ac:dyDescent="0.2">
      <c r="A1818" s="260"/>
      <c r="B1818" s="181">
        <f t="shared" si="222"/>
        <v>0</v>
      </c>
      <c r="C1818" s="261"/>
      <c r="D1818" s="262"/>
      <c r="E1818" s="263"/>
      <c r="F1818" s="264"/>
      <c r="G1818" s="182">
        <f t="shared" si="223"/>
        <v>0</v>
      </c>
    </row>
    <row r="1819" spans="1:7" ht="20.100000000000001" customHeight="1" x14ac:dyDescent="0.2">
      <c r="A1819" s="260"/>
      <c r="B1819" s="181">
        <f t="shared" si="222"/>
        <v>0</v>
      </c>
      <c r="C1819" s="261"/>
      <c r="D1819" s="262"/>
      <c r="E1819" s="263"/>
      <c r="F1819" s="264"/>
      <c r="G1819" s="182">
        <f t="shared" si="223"/>
        <v>0</v>
      </c>
    </row>
    <row r="1820" spans="1:7" ht="20.100000000000001" customHeight="1" x14ac:dyDescent="0.2">
      <c r="A1820" s="260"/>
      <c r="B1820" s="181">
        <f t="shared" si="222"/>
        <v>0</v>
      </c>
      <c r="C1820" s="261"/>
      <c r="D1820" s="262"/>
      <c r="E1820" s="263"/>
      <c r="F1820" s="264"/>
      <c r="G1820" s="182">
        <f t="shared" si="223"/>
        <v>0</v>
      </c>
    </row>
    <row r="1821" spans="1:7" ht="20.100000000000001" customHeight="1" x14ac:dyDescent="0.2">
      <c r="A1821" s="260"/>
      <c r="B1821" s="181">
        <f t="shared" si="222"/>
        <v>0</v>
      </c>
      <c r="C1821" s="261"/>
      <c r="D1821" s="262"/>
      <c r="E1821" s="263"/>
      <c r="F1821" s="264"/>
      <c r="G1821" s="182">
        <f t="shared" si="223"/>
        <v>0</v>
      </c>
    </row>
    <row r="1822" spans="1:7" ht="20.100000000000001" customHeight="1" x14ac:dyDescent="0.2">
      <c r="A1822" s="260"/>
      <c r="B1822" s="181">
        <f t="shared" si="222"/>
        <v>0</v>
      </c>
      <c r="C1822" s="261"/>
      <c r="D1822" s="262"/>
      <c r="E1822" s="263"/>
      <c r="F1822" s="264"/>
      <c r="G1822" s="182">
        <f t="shared" si="223"/>
        <v>0</v>
      </c>
    </row>
    <row r="1823" spans="1:7" ht="20.100000000000001" customHeight="1" x14ac:dyDescent="0.2">
      <c r="A1823" s="260"/>
      <c r="B1823" s="181">
        <f t="shared" si="222"/>
        <v>0</v>
      </c>
      <c r="C1823" s="261"/>
      <c r="D1823" s="262"/>
      <c r="E1823" s="263"/>
      <c r="F1823" s="264"/>
      <c r="G1823" s="182">
        <f t="shared" si="223"/>
        <v>0</v>
      </c>
    </row>
    <row r="1824" spans="1:7" ht="20.100000000000001" customHeight="1" x14ac:dyDescent="0.2">
      <c r="A1824" s="183"/>
      <c r="B1824" s="169"/>
      <c r="C1824" s="169"/>
      <c r="D1824" s="164"/>
      <c r="E1824" s="165"/>
      <c r="F1824" s="184" t="s">
        <v>38</v>
      </c>
      <c r="G1824" s="185">
        <f>SUBTOTAL(9,G1812:G1823)</f>
        <v>0</v>
      </c>
    </row>
    <row r="1825" spans="1:7" ht="20.100000000000001" customHeight="1" x14ac:dyDescent="0.2">
      <c r="A1825" s="183"/>
      <c r="B1825" s="169"/>
      <c r="C1825" s="186" t="s">
        <v>826</v>
      </c>
      <c r="D1825" s="164"/>
      <c r="E1825" s="165"/>
      <c r="F1825" s="166"/>
      <c r="G1825" s="187"/>
    </row>
    <row r="1826" spans="1:7" ht="20.100000000000001" customHeight="1" x14ac:dyDescent="0.2">
      <c r="A1826" s="260"/>
      <c r="B1826" s="181">
        <f t="shared" ref="B1826:B1835" si="224">IF(A1826=0,0,VLOOKUP(A1826,Tabla_Indices,2,FALSE))</f>
        <v>0</v>
      </c>
      <c r="C1826" s="267"/>
      <c r="D1826" s="262"/>
      <c r="E1826" s="263"/>
      <c r="F1826" s="264"/>
      <c r="G1826" s="182">
        <f>ROUND(E1826*F1826,2)</f>
        <v>0</v>
      </c>
    </row>
    <row r="1827" spans="1:7" ht="20.100000000000001" customHeight="1" x14ac:dyDescent="0.2">
      <c r="A1827" s="260"/>
      <c r="B1827" s="181">
        <f t="shared" si="224"/>
        <v>0</v>
      </c>
      <c r="C1827" s="261"/>
      <c r="D1827" s="262"/>
      <c r="E1827" s="263"/>
      <c r="F1827" s="264"/>
      <c r="G1827" s="182">
        <f>ROUND(E1827*F1827,2)</f>
        <v>0</v>
      </c>
    </row>
    <row r="1828" spans="1:7" ht="20.100000000000001" customHeight="1" x14ac:dyDescent="0.2">
      <c r="A1828" s="260"/>
      <c r="B1828" s="181">
        <f t="shared" si="224"/>
        <v>0</v>
      </c>
      <c r="C1828" s="261"/>
      <c r="D1828" s="262"/>
      <c r="E1828" s="263"/>
      <c r="F1828" s="264"/>
      <c r="G1828" s="182">
        <f t="shared" ref="G1828:G1835" si="225">ROUND(E1828*F1828,2)</f>
        <v>0</v>
      </c>
    </row>
    <row r="1829" spans="1:7" ht="20.100000000000001" customHeight="1" x14ac:dyDescent="0.2">
      <c r="A1829" s="260"/>
      <c r="B1829" s="181">
        <f t="shared" si="224"/>
        <v>0</v>
      </c>
      <c r="C1829" s="261"/>
      <c r="D1829" s="262"/>
      <c r="E1829" s="263"/>
      <c r="F1829" s="264"/>
      <c r="G1829" s="182">
        <f t="shared" si="225"/>
        <v>0</v>
      </c>
    </row>
    <row r="1830" spans="1:7" ht="20.100000000000001" customHeight="1" x14ac:dyDescent="0.2">
      <c r="A1830" s="260"/>
      <c r="B1830" s="181">
        <f t="shared" si="224"/>
        <v>0</v>
      </c>
      <c r="C1830" s="261"/>
      <c r="D1830" s="262"/>
      <c r="E1830" s="263"/>
      <c r="F1830" s="264"/>
      <c r="G1830" s="182">
        <f t="shared" si="225"/>
        <v>0</v>
      </c>
    </row>
    <row r="1831" spans="1:7" ht="20.100000000000001" customHeight="1" x14ac:dyDescent="0.2">
      <c r="A1831" s="260"/>
      <c r="B1831" s="181">
        <f t="shared" si="224"/>
        <v>0</v>
      </c>
      <c r="C1831" s="261"/>
      <c r="D1831" s="262"/>
      <c r="E1831" s="263"/>
      <c r="F1831" s="264"/>
      <c r="G1831" s="182">
        <f t="shared" si="225"/>
        <v>0</v>
      </c>
    </row>
    <row r="1832" spans="1:7" ht="20.100000000000001" customHeight="1" x14ac:dyDescent="0.2">
      <c r="A1832" s="260"/>
      <c r="B1832" s="181">
        <f t="shared" si="224"/>
        <v>0</v>
      </c>
      <c r="C1832" s="261"/>
      <c r="D1832" s="262"/>
      <c r="E1832" s="263"/>
      <c r="F1832" s="264"/>
      <c r="G1832" s="182">
        <f t="shared" si="225"/>
        <v>0</v>
      </c>
    </row>
    <row r="1833" spans="1:7" ht="20.100000000000001" customHeight="1" x14ac:dyDescent="0.2">
      <c r="A1833" s="260"/>
      <c r="B1833" s="181">
        <f t="shared" si="224"/>
        <v>0</v>
      </c>
      <c r="C1833" s="261"/>
      <c r="D1833" s="262"/>
      <c r="E1833" s="263"/>
      <c r="F1833" s="264"/>
      <c r="G1833" s="182">
        <f t="shared" si="225"/>
        <v>0</v>
      </c>
    </row>
    <row r="1834" spans="1:7" ht="20.100000000000001" customHeight="1" x14ac:dyDescent="0.2">
      <c r="A1834" s="260"/>
      <c r="B1834" s="181">
        <f t="shared" si="224"/>
        <v>0</v>
      </c>
      <c r="C1834" s="261"/>
      <c r="D1834" s="262"/>
      <c r="E1834" s="263"/>
      <c r="F1834" s="264"/>
      <c r="G1834" s="182">
        <f t="shared" si="225"/>
        <v>0</v>
      </c>
    </row>
    <row r="1835" spans="1:7" ht="20.100000000000001" customHeight="1" x14ac:dyDescent="0.2">
      <c r="A1835" s="260"/>
      <c r="B1835" s="181">
        <f t="shared" si="224"/>
        <v>0</v>
      </c>
      <c r="C1835" s="261"/>
      <c r="D1835" s="262"/>
      <c r="E1835" s="263"/>
      <c r="F1835" s="264"/>
      <c r="G1835" s="182">
        <f t="shared" si="225"/>
        <v>0</v>
      </c>
    </row>
    <row r="1836" spans="1:7" ht="20.100000000000001" customHeight="1" x14ac:dyDescent="0.2">
      <c r="A1836" s="183"/>
      <c r="B1836" s="169"/>
      <c r="C1836" s="169"/>
      <c r="D1836" s="164"/>
      <c r="E1836" s="165"/>
      <c r="F1836" s="184" t="s">
        <v>39</v>
      </c>
      <c r="G1836" s="185">
        <f>SUBTOTAL(9,G1826:G1835)</f>
        <v>0</v>
      </c>
    </row>
    <row r="1837" spans="1:7" ht="20.100000000000001" customHeight="1" x14ac:dyDescent="0.2">
      <c r="A1837" s="183"/>
      <c r="B1837" s="169"/>
      <c r="C1837" s="186" t="s">
        <v>827</v>
      </c>
      <c r="D1837" s="164"/>
      <c r="E1837" s="165"/>
      <c r="F1837" s="169"/>
      <c r="G1837" s="187"/>
    </row>
    <row r="1838" spans="1:7" ht="20.100000000000001" customHeight="1" x14ac:dyDescent="0.2">
      <c r="A1838" s="260"/>
      <c r="B1838" s="181">
        <f t="shared" ref="B1838:B1846" si="226">IF(A1838=0,0,VLOOKUP(A1838,Tabla_Indices,2,FALSE))</f>
        <v>0</v>
      </c>
      <c r="C1838" s="261"/>
      <c r="D1838" s="262"/>
      <c r="E1838" s="263"/>
      <c r="F1838" s="268"/>
      <c r="G1838" s="188">
        <f>ROUND(E1838*F1838,2)</f>
        <v>0</v>
      </c>
    </row>
    <row r="1839" spans="1:7" ht="20.100000000000001" customHeight="1" x14ac:dyDescent="0.2">
      <c r="A1839" s="260"/>
      <c r="B1839" s="181">
        <f t="shared" si="226"/>
        <v>0</v>
      </c>
      <c r="C1839" s="267"/>
      <c r="D1839" s="262"/>
      <c r="E1839" s="263"/>
      <c r="F1839" s="264"/>
      <c r="G1839" s="188">
        <f>ROUND(E1839*F1839,2)</f>
        <v>0</v>
      </c>
    </row>
    <row r="1840" spans="1:7" ht="20.100000000000001" customHeight="1" x14ac:dyDescent="0.2">
      <c r="A1840" s="260"/>
      <c r="B1840" s="181">
        <f t="shared" si="226"/>
        <v>0</v>
      </c>
      <c r="C1840" s="269"/>
      <c r="D1840" s="262"/>
      <c r="E1840" s="263"/>
      <c r="F1840" s="264"/>
      <c r="G1840" s="188">
        <f>ROUND(E1840*F1840,2)</f>
        <v>0</v>
      </c>
    </row>
    <row r="1841" spans="1:7" ht="20.100000000000001" customHeight="1" x14ac:dyDescent="0.2">
      <c r="A1841" s="260"/>
      <c r="B1841" s="181">
        <f t="shared" si="226"/>
        <v>0</v>
      </c>
      <c r="C1841" s="269"/>
      <c r="D1841" s="262"/>
      <c r="E1841" s="263"/>
      <c r="F1841" s="264"/>
      <c r="G1841" s="188">
        <f>ROUND(E1841*F1841,2)</f>
        <v>0</v>
      </c>
    </row>
    <row r="1842" spans="1:7" ht="20.100000000000001" customHeight="1" x14ac:dyDescent="0.2">
      <c r="A1842" s="260"/>
      <c r="B1842" s="181">
        <f t="shared" si="226"/>
        <v>0</v>
      </c>
      <c r="C1842" s="269"/>
      <c r="D1842" s="262"/>
      <c r="E1842" s="263"/>
      <c r="F1842" s="264"/>
      <c r="G1842" s="188">
        <f t="shared" ref="G1842:G1846" si="227">ROUND(E1842*F1842,2)</f>
        <v>0</v>
      </c>
    </row>
    <row r="1843" spans="1:7" ht="20.100000000000001" customHeight="1" x14ac:dyDescent="0.2">
      <c r="A1843" s="260"/>
      <c r="B1843" s="181">
        <f t="shared" si="226"/>
        <v>0</v>
      </c>
      <c r="C1843" s="269"/>
      <c r="D1843" s="262"/>
      <c r="E1843" s="263"/>
      <c r="F1843" s="264"/>
      <c r="G1843" s="188">
        <f t="shared" si="227"/>
        <v>0</v>
      </c>
    </row>
    <row r="1844" spans="1:7" ht="20.100000000000001" customHeight="1" x14ac:dyDescent="0.2">
      <c r="A1844" s="260"/>
      <c r="B1844" s="181">
        <f t="shared" si="226"/>
        <v>0</v>
      </c>
      <c r="C1844" s="261"/>
      <c r="D1844" s="262"/>
      <c r="E1844" s="263"/>
      <c r="F1844" s="264"/>
      <c r="G1844" s="188">
        <f t="shared" si="227"/>
        <v>0</v>
      </c>
    </row>
    <row r="1845" spans="1:7" ht="20.100000000000001" customHeight="1" x14ac:dyDescent="0.2">
      <c r="A1845" s="260"/>
      <c r="B1845" s="181">
        <f t="shared" si="226"/>
        <v>0</v>
      </c>
      <c r="C1845" s="261"/>
      <c r="D1845" s="262"/>
      <c r="E1845" s="263"/>
      <c r="F1845" s="264"/>
      <c r="G1845" s="188">
        <f t="shared" si="227"/>
        <v>0</v>
      </c>
    </row>
    <row r="1846" spans="1:7" ht="20.100000000000001" customHeight="1" x14ac:dyDescent="0.2">
      <c r="A1846" s="260"/>
      <c r="B1846" s="181">
        <f t="shared" si="226"/>
        <v>0</v>
      </c>
      <c r="C1846" s="261"/>
      <c r="D1846" s="262"/>
      <c r="E1846" s="263"/>
      <c r="F1846" s="264"/>
      <c r="G1846" s="188">
        <f t="shared" si="227"/>
        <v>0</v>
      </c>
    </row>
    <row r="1847" spans="1:7" ht="20.100000000000001" customHeight="1" x14ac:dyDescent="0.2">
      <c r="A1847" s="243"/>
      <c r="B1847" s="164"/>
      <c r="C1847" s="169"/>
      <c r="D1847" s="164"/>
      <c r="E1847" s="165"/>
      <c r="F1847" s="184" t="s">
        <v>40</v>
      </c>
      <c r="G1847" s="185">
        <f>SUBTOTAL(9,G1838:G1846)</f>
        <v>0</v>
      </c>
    </row>
    <row r="1848" spans="1:7" ht="20.100000000000001" customHeight="1" thickBot="1" x14ac:dyDescent="0.25">
      <c r="A1848" s="190"/>
      <c r="B1848" s="191"/>
      <c r="C1848" s="192"/>
      <c r="D1848" s="191"/>
      <c r="E1848" s="193"/>
      <c r="F1848" s="194"/>
      <c r="G1848" s="195"/>
    </row>
    <row r="1849" spans="1:7" ht="20.100000000000001" customHeight="1" thickBot="1" x14ac:dyDescent="0.25">
      <c r="A1849" s="244" t="str">
        <f>B1807</f>
        <v>11-3</v>
      </c>
      <c r="B1849" s="242" t="str">
        <f>C1807</f>
        <v>Chapa Perforada con Estructura de Soporte - Placas fonoabsorbentes - Armstrong</v>
      </c>
      <c r="C1849" s="196"/>
      <c r="D1849" s="196" t="s">
        <v>41</v>
      </c>
      <c r="E1849" s="197"/>
      <c r="F1849" s="198" t="s">
        <v>42</v>
      </c>
      <c r="G1849" s="199">
        <f>SUBTOTAL(9,G1812:G1848)</f>
        <v>0</v>
      </c>
    </row>
    <row r="1850" spans="1:7" ht="20.100000000000001" customHeight="1" thickTop="1" thickBot="1" x14ac:dyDescent="0.25"/>
    <row r="1851" spans="1:7" ht="20.100000000000001" customHeight="1" thickTop="1" x14ac:dyDescent="0.2">
      <c r="A1851" s="335" t="s">
        <v>44</v>
      </c>
      <c r="B1851" s="336"/>
      <c r="C1851" s="336"/>
      <c r="D1851" s="336"/>
      <c r="E1851" s="336"/>
      <c r="F1851" s="336"/>
      <c r="G1851" s="337"/>
    </row>
    <row r="1852" spans="1:7" ht="20.100000000000001" customHeight="1" x14ac:dyDescent="0.2">
      <c r="A1852" s="154" t="s">
        <v>823</v>
      </c>
      <c r="B1852" s="155" t="str">
        <f>Comitente</f>
        <v>DIRECCIÓN ARQUITECTURA</v>
      </c>
      <c r="C1852" s="156"/>
      <c r="D1852" s="157"/>
      <c r="E1852" s="157"/>
      <c r="F1852" s="158"/>
      <c r="G1852" s="159"/>
    </row>
    <row r="1853" spans="1:7" ht="20.100000000000001" customHeight="1" x14ac:dyDescent="0.2">
      <c r="A1853" s="154" t="s">
        <v>824</v>
      </c>
      <c r="B1853" s="155">
        <f>Contratista</f>
        <v>0</v>
      </c>
      <c r="C1853" s="160"/>
      <c r="D1853" s="160"/>
      <c r="E1853" s="160"/>
      <c r="F1853" s="155"/>
      <c r="G1853" s="161"/>
    </row>
    <row r="1854" spans="1:7" ht="20.100000000000001" customHeight="1" x14ac:dyDescent="0.2">
      <c r="A1854" s="154" t="s">
        <v>31</v>
      </c>
      <c r="B1854" s="155" t="str">
        <f>Obra</f>
        <v>ESTADIO DEPORTIVO U.P.C.N.</v>
      </c>
      <c r="C1854" s="160"/>
      <c r="D1854" s="160"/>
      <c r="E1854" s="160"/>
      <c r="F1854" s="155" t="s">
        <v>45</v>
      </c>
      <c r="G1854" s="161" t="str">
        <f>Fecha_Base</f>
        <v>02/11/2017</v>
      </c>
    </row>
    <row r="1855" spans="1:7" ht="20.100000000000001" customHeight="1" x14ac:dyDescent="0.2">
      <c r="A1855" s="162" t="s">
        <v>822</v>
      </c>
      <c r="B1855" s="163" t="str">
        <f>Ubicación</f>
        <v>DEPARTAMENTO RAWSON</v>
      </c>
      <c r="C1855" s="163"/>
      <c r="D1855" s="164"/>
      <c r="E1855" s="165"/>
      <c r="F1855" s="166"/>
      <c r="G1855" s="167"/>
    </row>
    <row r="1856" spans="1:7" ht="20.100000000000001" customHeight="1" x14ac:dyDescent="0.2">
      <c r="A1856" s="162" t="s">
        <v>46</v>
      </c>
      <c r="B1856" s="270">
        <v>11</v>
      </c>
      <c r="C1856" s="169" t="str">
        <f>IF(B1856="","",VLOOKUP(B1856,Computo_Presupuesto,2,FALSE))</f>
        <v>REVESTIMIENTOS</v>
      </c>
      <c r="D1856" s="170"/>
      <c r="E1856" s="165"/>
      <c r="F1856" s="166"/>
      <c r="G1856" s="167"/>
    </row>
    <row r="1857" spans="1:7" ht="20.100000000000001" customHeight="1" x14ac:dyDescent="0.2">
      <c r="A1857" s="162" t="s">
        <v>32</v>
      </c>
      <c r="B1857" s="248" t="s">
        <v>1792</v>
      </c>
      <c r="C1857" s="169" t="str">
        <f>IF(B1857=0,"",VLOOKUP(B1857,Computo_Presupuesto,2,FALSE))</f>
        <v>Aislación Acústica</v>
      </c>
      <c r="D1857" s="164"/>
      <c r="E1857" s="165"/>
      <c r="F1857" s="163" t="s">
        <v>33</v>
      </c>
      <c r="G1857" s="171" t="str">
        <f>IF(B1857=0,"",VLOOKUP(B1857,Computo_Presupuesto,4,FALSE))</f>
        <v>m2</v>
      </c>
    </row>
    <row r="1858" spans="1:7" ht="20.100000000000001" customHeight="1" x14ac:dyDescent="0.2">
      <c r="A1858" s="162"/>
      <c r="B1858" s="163"/>
      <c r="C1858" s="169"/>
      <c r="D1858" s="164"/>
      <c r="E1858" s="165"/>
      <c r="F1858" s="169"/>
      <c r="G1858" s="172"/>
    </row>
    <row r="1859" spans="1:7" ht="20.100000000000001" customHeight="1" x14ac:dyDescent="0.2">
      <c r="A1859" s="338" t="s">
        <v>685</v>
      </c>
      <c r="B1859" s="339"/>
      <c r="C1859" s="340" t="s">
        <v>0</v>
      </c>
      <c r="D1859" s="340" t="s">
        <v>34</v>
      </c>
      <c r="E1859" s="341" t="s">
        <v>35</v>
      </c>
      <c r="F1859" s="342" t="s">
        <v>36</v>
      </c>
      <c r="G1859" s="343" t="s">
        <v>37</v>
      </c>
    </row>
    <row r="1860" spans="1:7" ht="20.100000000000001" customHeight="1" x14ac:dyDescent="0.2">
      <c r="A1860" s="173" t="s">
        <v>686</v>
      </c>
      <c r="B1860" s="174" t="s">
        <v>687</v>
      </c>
      <c r="C1860" s="340"/>
      <c r="D1860" s="340"/>
      <c r="E1860" s="341"/>
      <c r="F1860" s="342"/>
      <c r="G1860" s="343"/>
    </row>
    <row r="1861" spans="1:7" ht="20.100000000000001" customHeight="1" x14ac:dyDescent="0.2">
      <c r="A1861" s="259"/>
      <c r="B1861" s="175"/>
      <c r="C1861" s="176" t="s">
        <v>825</v>
      </c>
      <c r="D1861" s="177"/>
      <c r="E1861" s="178"/>
      <c r="F1861" s="179"/>
      <c r="G1861" s="180"/>
    </row>
    <row r="1862" spans="1:7" ht="20.100000000000001" customHeight="1" x14ac:dyDescent="0.2">
      <c r="A1862" s="260"/>
      <c r="B1862" s="181">
        <f t="shared" ref="B1862:B1873" si="228">IF(A1862=0,0,VLOOKUP(A1862,Tabla_Indices,2,FALSE))</f>
        <v>0</v>
      </c>
      <c r="C1862" s="261"/>
      <c r="D1862" s="262"/>
      <c r="E1862" s="263"/>
      <c r="F1862" s="264"/>
      <c r="G1862" s="182">
        <f>ROUND(E1862*F1862,2)</f>
        <v>0</v>
      </c>
    </row>
    <row r="1863" spans="1:7" ht="20.100000000000001" customHeight="1" x14ac:dyDescent="0.2">
      <c r="A1863" s="265"/>
      <c r="B1863" s="181">
        <f t="shared" si="228"/>
        <v>0</v>
      </c>
      <c r="C1863" s="261"/>
      <c r="D1863" s="262"/>
      <c r="E1863" s="263"/>
      <c r="F1863" s="264"/>
      <c r="G1863" s="182">
        <f t="shared" ref="G1863:G1873" si="229">ROUND(E1863*F1863,2)</f>
        <v>0</v>
      </c>
    </row>
    <row r="1864" spans="1:7" ht="20.100000000000001" customHeight="1" x14ac:dyDescent="0.2">
      <c r="A1864" s="260"/>
      <c r="B1864" s="181">
        <f t="shared" si="228"/>
        <v>0</v>
      </c>
      <c r="C1864" s="261"/>
      <c r="D1864" s="262"/>
      <c r="E1864" s="263"/>
      <c r="F1864" s="264"/>
      <c r="G1864" s="182">
        <f t="shared" si="229"/>
        <v>0</v>
      </c>
    </row>
    <row r="1865" spans="1:7" ht="20.100000000000001" customHeight="1" x14ac:dyDescent="0.2">
      <c r="A1865" s="260"/>
      <c r="B1865" s="181">
        <f t="shared" si="228"/>
        <v>0</v>
      </c>
      <c r="C1865" s="261"/>
      <c r="D1865" s="262"/>
      <c r="E1865" s="263"/>
      <c r="F1865" s="264"/>
      <c r="G1865" s="182">
        <f t="shared" si="229"/>
        <v>0</v>
      </c>
    </row>
    <row r="1866" spans="1:7" ht="20.100000000000001" customHeight="1" x14ac:dyDescent="0.2">
      <c r="A1866" s="260"/>
      <c r="B1866" s="181">
        <f t="shared" si="228"/>
        <v>0</v>
      </c>
      <c r="C1866" s="261"/>
      <c r="D1866" s="262"/>
      <c r="E1866" s="266"/>
      <c r="F1866" s="264"/>
      <c r="G1866" s="182">
        <f t="shared" si="229"/>
        <v>0</v>
      </c>
    </row>
    <row r="1867" spans="1:7" ht="20.100000000000001" customHeight="1" x14ac:dyDescent="0.2">
      <c r="A1867" s="260"/>
      <c r="B1867" s="181">
        <f t="shared" si="228"/>
        <v>0</v>
      </c>
      <c r="C1867" s="261"/>
      <c r="D1867" s="262"/>
      <c r="E1867" s="266"/>
      <c r="F1867" s="264"/>
      <c r="G1867" s="182">
        <f t="shared" si="229"/>
        <v>0</v>
      </c>
    </row>
    <row r="1868" spans="1:7" ht="20.100000000000001" customHeight="1" x14ac:dyDescent="0.2">
      <c r="A1868" s="260"/>
      <c r="B1868" s="181">
        <f t="shared" si="228"/>
        <v>0</v>
      </c>
      <c r="C1868" s="261"/>
      <c r="D1868" s="262"/>
      <c r="E1868" s="263"/>
      <c r="F1868" s="264"/>
      <c r="G1868" s="182">
        <f t="shared" si="229"/>
        <v>0</v>
      </c>
    </row>
    <row r="1869" spans="1:7" ht="20.100000000000001" customHeight="1" x14ac:dyDescent="0.2">
      <c r="A1869" s="260"/>
      <c r="B1869" s="181">
        <f t="shared" si="228"/>
        <v>0</v>
      </c>
      <c r="C1869" s="261"/>
      <c r="D1869" s="262"/>
      <c r="E1869" s="263"/>
      <c r="F1869" s="264"/>
      <c r="G1869" s="182">
        <f t="shared" si="229"/>
        <v>0</v>
      </c>
    </row>
    <row r="1870" spans="1:7" ht="20.100000000000001" customHeight="1" x14ac:dyDescent="0.2">
      <c r="A1870" s="260"/>
      <c r="B1870" s="181">
        <f t="shared" si="228"/>
        <v>0</v>
      </c>
      <c r="C1870" s="261"/>
      <c r="D1870" s="262"/>
      <c r="E1870" s="263"/>
      <c r="F1870" s="264"/>
      <c r="G1870" s="182">
        <f t="shared" si="229"/>
        <v>0</v>
      </c>
    </row>
    <row r="1871" spans="1:7" ht="20.100000000000001" customHeight="1" x14ac:dyDescent="0.2">
      <c r="A1871" s="260"/>
      <c r="B1871" s="181">
        <f t="shared" si="228"/>
        <v>0</v>
      </c>
      <c r="C1871" s="261"/>
      <c r="D1871" s="262"/>
      <c r="E1871" s="263"/>
      <c r="F1871" s="264"/>
      <c r="G1871" s="182">
        <f t="shared" si="229"/>
        <v>0</v>
      </c>
    </row>
    <row r="1872" spans="1:7" ht="20.100000000000001" customHeight="1" x14ac:dyDescent="0.2">
      <c r="A1872" s="260"/>
      <c r="B1872" s="181">
        <f t="shared" si="228"/>
        <v>0</v>
      </c>
      <c r="C1872" s="261"/>
      <c r="D1872" s="262"/>
      <c r="E1872" s="263"/>
      <c r="F1872" s="264"/>
      <c r="G1872" s="182">
        <f t="shared" si="229"/>
        <v>0</v>
      </c>
    </row>
    <row r="1873" spans="1:7" ht="20.100000000000001" customHeight="1" x14ac:dyDescent="0.2">
      <c r="A1873" s="260"/>
      <c r="B1873" s="181">
        <f t="shared" si="228"/>
        <v>0</v>
      </c>
      <c r="C1873" s="261"/>
      <c r="D1873" s="262"/>
      <c r="E1873" s="263"/>
      <c r="F1873" s="264"/>
      <c r="G1873" s="182">
        <f t="shared" si="229"/>
        <v>0</v>
      </c>
    </row>
    <row r="1874" spans="1:7" ht="20.100000000000001" customHeight="1" x14ac:dyDescent="0.2">
      <c r="A1874" s="183"/>
      <c r="B1874" s="169"/>
      <c r="C1874" s="169"/>
      <c r="D1874" s="164"/>
      <c r="E1874" s="165"/>
      <c r="F1874" s="184" t="s">
        <v>38</v>
      </c>
      <c r="G1874" s="185">
        <f>SUBTOTAL(9,G1862:G1873)</f>
        <v>0</v>
      </c>
    </row>
    <row r="1875" spans="1:7" ht="20.100000000000001" customHeight="1" x14ac:dyDescent="0.2">
      <c r="A1875" s="183"/>
      <c r="B1875" s="169"/>
      <c r="C1875" s="186" t="s">
        <v>826</v>
      </c>
      <c r="D1875" s="164"/>
      <c r="E1875" s="165"/>
      <c r="F1875" s="166"/>
      <c r="G1875" s="187"/>
    </row>
    <row r="1876" spans="1:7" ht="20.100000000000001" customHeight="1" x14ac:dyDescent="0.2">
      <c r="A1876" s="260"/>
      <c r="B1876" s="181">
        <f t="shared" ref="B1876:B1885" si="230">IF(A1876=0,0,VLOOKUP(A1876,Tabla_Indices,2,FALSE))</f>
        <v>0</v>
      </c>
      <c r="C1876" s="267"/>
      <c r="D1876" s="262"/>
      <c r="E1876" s="263"/>
      <c r="F1876" s="264"/>
      <c r="G1876" s="182">
        <f>ROUND(E1876*F1876,2)</f>
        <v>0</v>
      </c>
    </row>
    <row r="1877" spans="1:7" ht="20.100000000000001" customHeight="1" x14ac:dyDescent="0.2">
      <c r="A1877" s="260"/>
      <c r="B1877" s="181">
        <f t="shared" si="230"/>
        <v>0</v>
      </c>
      <c r="C1877" s="261"/>
      <c r="D1877" s="262"/>
      <c r="E1877" s="263"/>
      <c r="F1877" s="264"/>
      <c r="G1877" s="182">
        <f>ROUND(E1877*F1877,2)</f>
        <v>0</v>
      </c>
    </row>
    <row r="1878" spans="1:7" ht="20.100000000000001" customHeight="1" x14ac:dyDescent="0.2">
      <c r="A1878" s="260"/>
      <c r="B1878" s="181">
        <f t="shared" si="230"/>
        <v>0</v>
      </c>
      <c r="C1878" s="261"/>
      <c r="D1878" s="262"/>
      <c r="E1878" s="263"/>
      <c r="F1878" s="264"/>
      <c r="G1878" s="182">
        <f t="shared" ref="G1878:G1885" si="231">ROUND(E1878*F1878,2)</f>
        <v>0</v>
      </c>
    </row>
    <row r="1879" spans="1:7" ht="20.100000000000001" customHeight="1" x14ac:dyDescent="0.2">
      <c r="A1879" s="260"/>
      <c r="B1879" s="181">
        <f t="shared" si="230"/>
        <v>0</v>
      </c>
      <c r="C1879" s="261"/>
      <c r="D1879" s="262"/>
      <c r="E1879" s="263"/>
      <c r="F1879" s="264"/>
      <c r="G1879" s="182">
        <f t="shared" si="231"/>
        <v>0</v>
      </c>
    </row>
    <row r="1880" spans="1:7" ht="20.100000000000001" customHeight="1" x14ac:dyDescent="0.2">
      <c r="A1880" s="260"/>
      <c r="B1880" s="181">
        <f t="shared" si="230"/>
        <v>0</v>
      </c>
      <c r="C1880" s="261"/>
      <c r="D1880" s="262"/>
      <c r="E1880" s="263"/>
      <c r="F1880" s="264"/>
      <c r="G1880" s="182">
        <f t="shared" si="231"/>
        <v>0</v>
      </c>
    </row>
    <row r="1881" spans="1:7" ht="20.100000000000001" customHeight="1" x14ac:dyDescent="0.2">
      <c r="A1881" s="260"/>
      <c r="B1881" s="181">
        <f t="shared" si="230"/>
        <v>0</v>
      </c>
      <c r="C1881" s="261"/>
      <c r="D1881" s="262"/>
      <c r="E1881" s="263"/>
      <c r="F1881" s="264"/>
      <c r="G1881" s="182">
        <f t="shared" si="231"/>
        <v>0</v>
      </c>
    </row>
    <row r="1882" spans="1:7" ht="20.100000000000001" customHeight="1" x14ac:dyDescent="0.2">
      <c r="A1882" s="260"/>
      <c r="B1882" s="181">
        <f t="shared" si="230"/>
        <v>0</v>
      </c>
      <c r="C1882" s="261"/>
      <c r="D1882" s="262"/>
      <c r="E1882" s="263"/>
      <c r="F1882" s="264"/>
      <c r="G1882" s="182">
        <f t="shared" si="231"/>
        <v>0</v>
      </c>
    </row>
    <row r="1883" spans="1:7" ht="20.100000000000001" customHeight="1" x14ac:dyDescent="0.2">
      <c r="A1883" s="260"/>
      <c r="B1883" s="181">
        <f t="shared" si="230"/>
        <v>0</v>
      </c>
      <c r="C1883" s="261"/>
      <c r="D1883" s="262"/>
      <c r="E1883" s="263"/>
      <c r="F1883" s="264"/>
      <c r="G1883" s="182">
        <f t="shared" si="231"/>
        <v>0</v>
      </c>
    </row>
    <row r="1884" spans="1:7" ht="20.100000000000001" customHeight="1" x14ac:dyDescent="0.2">
      <c r="A1884" s="260"/>
      <c r="B1884" s="181">
        <f t="shared" si="230"/>
        <v>0</v>
      </c>
      <c r="C1884" s="261"/>
      <c r="D1884" s="262"/>
      <c r="E1884" s="263"/>
      <c r="F1884" s="264"/>
      <c r="G1884" s="182">
        <f t="shared" si="231"/>
        <v>0</v>
      </c>
    </row>
    <row r="1885" spans="1:7" ht="20.100000000000001" customHeight="1" x14ac:dyDescent="0.2">
      <c r="A1885" s="260"/>
      <c r="B1885" s="181">
        <f t="shared" si="230"/>
        <v>0</v>
      </c>
      <c r="C1885" s="261"/>
      <c r="D1885" s="262"/>
      <c r="E1885" s="263"/>
      <c r="F1885" s="264"/>
      <c r="G1885" s="182">
        <f t="shared" si="231"/>
        <v>0</v>
      </c>
    </row>
    <row r="1886" spans="1:7" ht="20.100000000000001" customHeight="1" x14ac:dyDescent="0.2">
      <c r="A1886" s="183"/>
      <c r="B1886" s="169"/>
      <c r="C1886" s="169"/>
      <c r="D1886" s="164"/>
      <c r="E1886" s="165"/>
      <c r="F1886" s="184" t="s">
        <v>39</v>
      </c>
      <c r="G1886" s="185">
        <f>SUBTOTAL(9,G1876:G1885)</f>
        <v>0</v>
      </c>
    </row>
    <row r="1887" spans="1:7" ht="20.100000000000001" customHeight="1" x14ac:dyDescent="0.2">
      <c r="A1887" s="183"/>
      <c r="B1887" s="169"/>
      <c r="C1887" s="186" t="s">
        <v>827</v>
      </c>
      <c r="D1887" s="164"/>
      <c r="E1887" s="165"/>
      <c r="F1887" s="169"/>
      <c r="G1887" s="187"/>
    </row>
    <row r="1888" spans="1:7" ht="20.100000000000001" customHeight="1" x14ac:dyDescent="0.2">
      <c r="A1888" s="260"/>
      <c r="B1888" s="181">
        <f t="shared" ref="B1888:B1896" si="232">IF(A1888=0,0,VLOOKUP(A1888,Tabla_Indices,2,FALSE))</f>
        <v>0</v>
      </c>
      <c r="C1888" s="261"/>
      <c r="D1888" s="262"/>
      <c r="E1888" s="263"/>
      <c r="F1888" s="268"/>
      <c r="G1888" s="188">
        <f>ROUND(E1888*F1888,2)</f>
        <v>0</v>
      </c>
    </row>
    <row r="1889" spans="1:7" ht="20.100000000000001" customHeight="1" x14ac:dyDescent="0.2">
      <c r="A1889" s="260"/>
      <c r="B1889" s="181">
        <f t="shared" si="232"/>
        <v>0</v>
      </c>
      <c r="C1889" s="267"/>
      <c r="D1889" s="262"/>
      <c r="E1889" s="263"/>
      <c r="F1889" s="264"/>
      <c r="G1889" s="188">
        <f>ROUND(E1889*F1889,2)</f>
        <v>0</v>
      </c>
    </row>
    <row r="1890" spans="1:7" ht="20.100000000000001" customHeight="1" x14ac:dyDescent="0.2">
      <c r="A1890" s="260"/>
      <c r="B1890" s="181">
        <f t="shared" si="232"/>
        <v>0</v>
      </c>
      <c r="C1890" s="269"/>
      <c r="D1890" s="262"/>
      <c r="E1890" s="263"/>
      <c r="F1890" s="264"/>
      <c r="G1890" s="188">
        <f>ROUND(E1890*F1890,2)</f>
        <v>0</v>
      </c>
    </row>
    <row r="1891" spans="1:7" ht="20.100000000000001" customHeight="1" x14ac:dyDescent="0.2">
      <c r="A1891" s="260"/>
      <c r="B1891" s="181">
        <f t="shared" si="232"/>
        <v>0</v>
      </c>
      <c r="C1891" s="269"/>
      <c r="D1891" s="262"/>
      <c r="E1891" s="263"/>
      <c r="F1891" s="264"/>
      <c r="G1891" s="188">
        <f>ROUND(E1891*F1891,2)</f>
        <v>0</v>
      </c>
    </row>
    <row r="1892" spans="1:7" ht="20.100000000000001" customHeight="1" x14ac:dyDescent="0.2">
      <c r="A1892" s="260"/>
      <c r="B1892" s="181">
        <f t="shared" si="232"/>
        <v>0</v>
      </c>
      <c r="C1892" s="269"/>
      <c r="D1892" s="262"/>
      <c r="E1892" s="263"/>
      <c r="F1892" s="264"/>
      <c r="G1892" s="188">
        <f t="shared" ref="G1892:G1896" si="233">ROUND(E1892*F1892,2)</f>
        <v>0</v>
      </c>
    </row>
    <row r="1893" spans="1:7" ht="20.100000000000001" customHeight="1" x14ac:dyDescent="0.2">
      <c r="A1893" s="260"/>
      <c r="B1893" s="181">
        <f t="shared" si="232"/>
        <v>0</v>
      </c>
      <c r="C1893" s="269"/>
      <c r="D1893" s="262"/>
      <c r="E1893" s="263"/>
      <c r="F1893" s="264"/>
      <c r="G1893" s="188">
        <f t="shared" si="233"/>
        <v>0</v>
      </c>
    </row>
    <row r="1894" spans="1:7" ht="20.100000000000001" customHeight="1" x14ac:dyDescent="0.2">
      <c r="A1894" s="260"/>
      <c r="B1894" s="181">
        <f t="shared" si="232"/>
        <v>0</v>
      </c>
      <c r="C1894" s="261"/>
      <c r="D1894" s="262"/>
      <c r="E1894" s="263"/>
      <c r="F1894" s="264"/>
      <c r="G1894" s="188">
        <f t="shared" si="233"/>
        <v>0</v>
      </c>
    </row>
    <row r="1895" spans="1:7" ht="20.100000000000001" customHeight="1" x14ac:dyDescent="0.2">
      <c r="A1895" s="260"/>
      <c r="B1895" s="181">
        <f t="shared" si="232"/>
        <v>0</v>
      </c>
      <c r="C1895" s="261"/>
      <c r="D1895" s="262"/>
      <c r="E1895" s="263"/>
      <c r="F1895" s="264"/>
      <c r="G1895" s="188">
        <f t="shared" si="233"/>
        <v>0</v>
      </c>
    </row>
    <row r="1896" spans="1:7" ht="20.100000000000001" customHeight="1" x14ac:dyDescent="0.2">
      <c r="A1896" s="260"/>
      <c r="B1896" s="181">
        <f t="shared" si="232"/>
        <v>0</v>
      </c>
      <c r="C1896" s="261"/>
      <c r="D1896" s="262"/>
      <c r="E1896" s="263"/>
      <c r="F1896" s="264"/>
      <c r="G1896" s="188">
        <f t="shared" si="233"/>
        <v>0</v>
      </c>
    </row>
    <row r="1897" spans="1:7" ht="20.100000000000001" customHeight="1" x14ac:dyDescent="0.2">
      <c r="A1897" s="189"/>
      <c r="B1897" s="164"/>
      <c r="C1897" s="169"/>
      <c r="D1897" s="164"/>
      <c r="E1897" s="165"/>
      <c r="F1897" s="184" t="s">
        <v>40</v>
      </c>
      <c r="G1897" s="185">
        <f>SUBTOTAL(9,G1888:G1896)</f>
        <v>0</v>
      </c>
    </row>
    <row r="1898" spans="1:7" ht="20.100000000000001" customHeight="1" thickBot="1" x14ac:dyDescent="0.25">
      <c r="A1898" s="190"/>
      <c r="B1898" s="191"/>
      <c r="C1898" s="192"/>
      <c r="D1898" s="191"/>
      <c r="E1898" s="193"/>
      <c r="F1898" s="194"/>
      <c r="G1898" s="195"/>
    </row>
    <row r="1899" spans="1:7" ht="20.100000000000001" customHeight="1" thickBot="1" x14ac:dyDescent="0.25">
      <c r="A1899" s="244" t="str">
        <f>B1857</f>
        <v>11-4</v>
      </c>
      <c r="B1899" s="242" t="str">
        <f>C1857</f>
        <v>Aislación Acústica</v>
      </c>
      <c r="C1899" s="196"/>
      <c r="D1899" s="196" t="s">
        <v>41</v>
      </c>
      <c r="E1899" s="197"/>
      <c r="F1899" s="198" t="s">
        <v>42</v>
      </c>
      <c r="G1899" s="199">
        <f>SUBTOTAL(9,G1862:G1898)</f>
        <v>0</v>
      </c>
    </row>
    <row r="1900" spans="1:7" ht="20.100000000000001" customHeight="1" thickTop="1" thickBot="1" x14ac:dyDescent="0.25"/>
    <row r="1901" spans="1:7" ht="20.100000000000001" customHeight="1" thickTop="1" x14ac:dyDescent="0.2">
      <c r="A1901" s="335" t="s">
        <v>44</v>
      </c>
      <c r="B1901" s="336"/>
      <c r="C1901" s="336"/>
      <c r="D1901" s="336"/>
      <c r="E1901" s="336"/>
      <c r="F1901" s="336"/>
      <c r="G1901" s="337"/>
    </row>
    <row r="1902" spans="1:7" ht="20.100000000000001" customHeight="1" x14ac:dyDescent="0.2">
      <c r="A1902" s="154" t="s">
        <v>823</v>
      </c>
      <c r="B1902" s="155" t="str">
        <f>Comitente</f>
        <v>DIRECCIÓN ARQUITECTURA</v>
      </c>
      <c r="C1902" s="156"/>
      <c r="D1902" s="157"/>
      <c r="E1902" s="157"/>
      <c r="F1902" s="158"/>
      <c r="G1902" s="159"/>
    </row>
    <row r="1903" spans="1:7" ht="20.100000000000001" customHeight="1" x14ac:dyDescent="0.2">
      <c r="A1903" s="154" t="s">
        <v>824</v>
      </c>
      <c r="B1903" s="155">
        <f>Contratista</f>
        <v>0</v>
      </c>
      <c r="C1903" s="160"/>
      <c r="D1903" s="160"/>
      <c r="E1903" s="160"/>
      <c r="F1903" s="155"/>
      <c r="G1903" s="161"/>
    </row>
    <row r="1904" spans="1:7" ht="20.100000000000001" customHeight="1" x14ac:dyDescent="0.2">
      <c r="A1904" s="154" t="s">
        <v>31</v>
      </c>
      <c r="B1904" s="155" t="str">
        <f>Obra</f>
        <v>ESTADIO DEPORTIVO U.P.C.N.</v>
      </c>
      <c r="C1904" s="160"/>
      <c r="D1904" s="160"/>
      <c r="E1904" s="160"/>
      <c r="F1904" s="155" t="s">
        <v>45</v>
      </c>
      <c r="G1904" s="161" t="str">
        <f>Fecha_Base</f>
        <v>02/11/2017</v>
      </c>
    </row>
    <row r="1905" spans="1:7" ht="20.100000000000001" customHeight="1" x14ac:dyDescent="0.2">
      <c r="A1905" s="162" t="s">
        <v>822</v>
      </c>
      <c r="B1905" s="163" t="str">
        <f>Ubicación</f>
        <v>DEPARTAMENTO RAWSON</v>
      </c>
      <c r="C1905" s="163"/>
      <c r="D1905" s="164"/>
      <c r="E1905" s="165"/>
      <c r="F1905" s="166"/>
      <c r="G1905" s="167"/>
    </row>
    <row r="1906" spans="1:7" ht="20.100000000000001" customHeight="1" x14ac:dyDescent="0.2">
      <c r="A1906" s="162" t="s">
        <v>46</v>
      </c>
      <c r="B1906" s="270">
        <v>12</v>
      </c>
      <c r="C1906" s="169" t="str">
        <f>IF(B1906="","",VLOOKUP(B1906,Computo_Presupuesto,2,FALSE))</f>
        <v>TABIQUES</v>
      </c>
      <c r="D1906" s="170"/>
      <c r="E1906" s="165"/>
      <c r="F1906" s="166"/>
      <c r="G1906" s="167"/>
    </row>
    <row r="1907" spans="1:7" ht="20.100000000000001" customHeight="1" x14ac:dyDescent="0.2">
      <c r="A1907" s="162" t="s">
        <v>32</v>
      </c>
      <c r="B1907" s="248" t="s">
        <v>1178</v>
      </c>
      <c r="C1907" s="169" t="str">
        <f>IF(B1907=0,"",VLOOKUP(B1907,Computo_Presupuesto,2,FALSE))</f>
        <v>Tabique box granito natural en sanitarios</v>
      </c>
      <c r="D1907" s="164"/>
      <c r="E1907" s="165"/>
      <c r="F1907" s="163" t="s">
        <v>33</v>
      </c>
      <c r="G1907" s="171" t="str">
        <f>IF(B1907=0,"",VLOOKUP(B1907,Computo_Presupuesto,4,FALSE))</f>
        <v>m2</v>
      </c>
    </row>
    <row r="1908" spans="1:7" ht="20.100000000000001" customHeight="1" x14ac:dyDescent="0.2">
      <c r="A1908" s="162"/>
      <c r="B1908" s="163"/>
      <c r="C1908" s="169"/>
      <c r="D1908" s="164"/>
      <c r="E1908" s="165"/>
      <c r="F1908" s="169"/>
      <c r="G1908" s="172"/>
    </row>
    <row r="1909" spans="1:7" ht="20.100000000000001" customHeight="1" x14ac:dyDescent="0.2">
      <c r="A1909" s="338" t="s">
        <v>685</v>
      </c>
      <c r="B1909" s="339"/>
      <c r="C1909" s="340" t="s">
        <v>0</v>
      </c>
      <c r="D1909" s="340" t="s">
        <v>34</v>
      </c>
      <c r="E1909" s="341" t="s">
        <v>35</v>
      </c>
      <c r="F1909" s="342" t="s">
        <v>36</v>
      </c>
      <c r="G1909" s="343" t="s">
        <v>37</v>
      </c>
    </row>
    <row r="1910" spans="1:7" ht="20.100000000000001" customHeight="1" x14ac:dyDescent="0.2">
      <c r="A1910" s="173" t="s">
        <v>686</v>
      </c>
      <c r="B1910" s="174" t="s">
        <v>687</v>
      </c>
      <c r="C1910" s="340"/>
      <c r="D1910" s="340"/>
      <c r="E1910" s="341"/>
      <c r="F1910" s="342"/>
      <c r="G1910" s="343"/>
    </row>
    <row r="1911" spans="1:7" ht="20.100000000000001" customHeight="1" x14ac:dyDescent="0.2">
      <c r="A1911" s="259"/>
      <c r="B1911" s="175"/>
      <c r="C1911" s="176" t="s">
        <v>825</v>
      </c>
      <c r="D1911" s="177"/>
      <c r="E1911" s="178"/>
      <c r="F1911" s="179"/>
      <c r="G1911" s="180"/>
    </row>
    <row r="1912" spans="1:7" ht="20.100000000000001" customHeight="1" x14ac:dyDescent="0.2">
      <c r="A1912" s="260"/>
      <c r="B1912" s="181">
        <f t="shared" ref="B1912:B1923" si="234">IF(A1912=0,0,VLOOKUP(A1912,Tabla_Indices,2,FALSE))</f>
        <v>0</v>
      </c>
      <c r="C1912" s="261"/>
      <c r="D1912" s="262"/>
      <c r="E1912" s="263"/>
      <c r="F1912" s="264"/>
      <c r="G1912" s="182">
        <f>ROUND(E1912*F1912,2)</f>
        <v>0</v>
      </c>
    </row>
    <row r="1913" spans="1:7" ht="20.100000000000001" customHeight="1" x14ac:dyDescent="0.2">
      <c r="A1913" s="265"/>
      <c r="B1913" s="181">
        <f t="shared" si="234"/>
        <v>0</v>
      </c>
      <c r="C1913" s="261"/>
      <c r="D1913" s="262"/>
      <c r="E1913" s="263"/>
      <c r="F1913" s="264"/>
      <c r="G1913" s="182">
        <f t="shared" ref="G1913:G1923" si="235">ROUND(E1913*F1913,2)</f>
        <v>0</v>
      </c>
    </row>
    <row r="1914" spans="1:7" ht="20.100000000000001" customHeight="1" x14ac:dyDescent="0.2">
      <c r="A1914" s="260"/>
      <c r="B1914" s="181">
        <f t="shared" si="234"/>
        <v>0</v>
      </c>
      <c r="C1914" s="261"/>
      <c r="D1914" s="262"/>
      <c r="E1914" s="263"/>
      <c r="F1914" s="264"/>
      <c r="G1914" s="182">
        <f t="shared" si="235"/>
        <v>0</v>
      </c>
    </row>
    <row r="1915" spans="1:7" ht="20.100000000000001" customHeight="1" x14ac:dyDescent="0.2">
      <c r="A1915" s="260"/>
      <c r="B1915" s="181">
        <f t="shared" si="234"/>
        <v>0</v>
      </c>
      <c r="C1915" s="261"/>
      <c r="D1915" s="262"/>
      <c r="E1915" s="263"/>
      <c r="F1915" s="264"/>
      <c r="G1915" s="182">
        <f t="shared" si="235"/>
        <v>0</v>
      </c>
    </row>
    <row r="1916" spans="1:7" ht="20.100000000000001" customHeight="1" x14ac:dyDescent="0.2">
      <c r="A1916" s="260"/>
      <c r="B1916" s="181">
        <f t="shared" si="234"/>
        <v>0</v>
      </c>
      <c r="C1916" s="261"/>
      <c r="D1916" s="262"/>
      <c r="E1916" s="266"/>
      <c r="F1916" s="264"/>
      <c r="G1916" s="182">
        <f t="shared" si="235"/>
        <v>0</v>
      </c>
    </row>
    <row r="1917" spans="1:7" ht="20.100000000000001" customHeight="1" x14ac:dyDescent="0.2">
      <c r="A1917" s="260"/>
      <c r="B1917" s="181">
        <f t="shared" si="234"/>
        <v>0</v>
      </c>
      <c r="C1917" s="261"/>
      <c r="D1917" s="262"/>
      <c r="E1917" s="266"/>
      <c r="F1917" s="264"/>
      <c r="G1917" s="182">
        <f t="shared" si="235"/>
        <v>0</v>
      </c>
    </row>
    <row r="1918" spans="1:7" ht="20.100000000000001" customHeight="1" x14ac:dyDescent="0.2">
      <c r="A1918" s="260"/>
      <c r="B1918" s="181">
        <f t="shared" si="234"/>
        <v>0</v>
      </c>
      <c r="C1918" s="261"/>
      <c r="D1918" s="262"/>
      <c r="E1918" s="263"/>
      <c r="F1918" s="264"/>
      <c r="G1918" s="182">
        <f t="shared" si="235"/>
        <v>0</v>
      </c>
    </row>
    <row r="1919" spans="1:7" ht="20.100000000000001" customHeight="1" x14ac:dyDescent="0.2">
      <c r="A1919" s="260"/>
      <c r="B1919" s="181">
        <f t="shared" si="234"/>
        <v>0</v>
      </c>
      <c r="C1919" s="261"/>
      <c r="D1919" s="262"/>
      <c r="E1919" s="263"/>
      <c r="F1919" s="264"/>
      <c r="G1919" s="182">
        <f t="shared" si="235"/>
        <v>0</v>
      </c>
    </row>
    <row r="1920" spans="1:7" ht="20.100000000000001" customHeight="1" x14ac:dyDescent="0.2">
      <c r="A1920" s="260"/>
      <c r="B1920" s="181">
        <f t="shared" si="234"/>
        <v>0</v>
      </c>
      <c r="C1920" s="261"/>
      <c r="D1920" s="262"/>
      <c r="E1920" s="263"/>
      <c r="F1920" s="264"/>
      <c r="G1920" s="182">
        <f t="shared" si="235"/>
        <v>0</v>
      </c>
    </row>
    <row r="1921" spans="1:7" ht="20.100000000000001" customHeight="1" x14ac:dyDescent="0.2">
      <c r="A1921" s="260"/>
      <c r="B1921" s="181">
        <f t="shared" si="234"/>
        <v>0</v>
      </c>
      <c r="C1921" s="261"/>
      <c r="D1921" s="262"/>
      <c r="E1921" s="263"/>
      <c r="F1921" s="264"/>
      <c r="G1921" s="182">
        <f t="shared" si="235"/>
        <v>0</v>
      </c>
    </row>
    <row r="1922" spans="1:7" ht="20.100000000000001" customHeight="1" x14ac:dyDescent="0.2">
      <c r="A1922" s="260"/>
      <c r="B1922" s="181">
        <f t="shared" si="234"/>
        <v>0</v>
      </c>
      <c r="C1922" s="261"/>
      <c r="D1922" s="262"/>
      <c r="E1922" s="263"/>
      <c r="F1922" s="264"/>
      <c r="G1922" s="182">
        <f t="shared" si="235"/>
        <v>0</v>
      </c>
    </row>
    <row r="1923" spans="1:7" ht="20.100000000000001" customHeight="1" x14ac:dyDescent="0.2">
      <c r="A1923" s="260"/>
      <c r="B1923" s="181">
        <f t="shared" si="234"/>
        <v>0</v>
      </c>
      <c r="C1923" s="261"/>
      <c r="D1923" s="262"/>
      <c r="E1923" s="263"/>
      <c r="F1923" s="264"/>
      <c r="G1923" s="182">
        <f t="shared" si="235"/>
        <v>0</v>
      </c>
    </row>
    <row r="1924" spans="1:7" ht="20.100000000000001" customHeight="1" x14ac:dyDescent="0.2">
      <c r="A1924" s="183"/>
      <c r="B1924" s="169"/>
      <c r="C1924" s="169"/>
      <c r="D1924" s="164"/>
      <c r="E1924" s="165"/>
      <c r="F1924" s="184" t="s">
        <v>38</v>
      </c>
      <c r="G1924" s="185">
        <f>SUBTOTAL(9,G1912:G1923)</f>
        <v>0</v>
      </c>
    </row>
    <row r="1925" spans="1:7" ht="20.100000000000001" customHeight="1" x14ac:dyDescent="0.2">
      <c r="A1925" s="183"/>
      <c r="B1925" s="169"/>
      <c r="C1925" s="186" t="s">
        <v>826</v>
      </c>
      <c r="D1925" s="164"/>
      <c r="E1925" s="165"/>
      <c r="F1925" s="166"/>
      <c r="G1925" s="187"/>
    </row>
    <row r="1926" spans="1:7" ht="20.100000000000001" customHeight="1" x14ac:dyDescent="0.2">
      <c r="A1926" s="260"/>
      <c r="B1926" s="181">
        <f t="shared" ref="B1926:B1935" si="236">IF(A1926=0,0,VLOOKUP(A1926,Tabla_Indices,2,FALSE))</f>
        <v>0</v>
      </c>
      <c r="C1926" s="267"/>
      <c r="D1926" s="262"/>
      <c r="E1926" s="263"/>
      <c r="F1926" s="264"/>
      <c r="G1926" s="182">
        <f>ROUND(E1926*F1926,2)</f>
        <v>0</v>
      </c>
    </row>
    <row r="1927" spans="1:7" ht="20.100000000000001" customHeight="1" x14ac:dyDescent="0.2">
      <c r="A1927" s="260"/>
      <c r="B1927" s="181">
        <f t="shared" si="236"/>
        <v>0</v>
      </c>
      <c r="C1927" s="261"/>
      <c r="D1927" s="262"/>
      <c r="E1927" s="263"/>
      <c r="F1927" s="264"/>
      <c r="G1927" s="182">
        <f>ROUND(E1927*F1927,2)</f>
        <v>0</v>
      </c>
    </row>
    <row r="1928" spans="1:7" ht="20.100000000000001" customHeight="1" x14ac:dyDescent="0.2">
      <c r="A1928" s="260"/>
      <c r="B1928" s="181">
        <f t="shared" si="236"/>
        <v>0</v>
      </c>
      <c r="C1928" s="261"/>
      <c r="D1928" s="262"/>
      <c r="E1928" s="263"/>
      <c r="F1928" s="264"/>
      <c r="G1928" s="182">
        <f t="shared" ref="G1928:G1935" si="237">ROUND(E1928*F1928,2)</f>
        <v>0</v>
      </c>
    </row>
    <row r="1929" spans="1:7" ht="20.100000000000001" customHeight="1" x14ac:dyDescent="0.2">
      <c r="A1929" s="260"/>
      <c r="B1929" s="181">
        <f t="shared" si="236"/>
        <v>0</v>
      </c>
      <c r="C1929" s="261"/>
      <c r="D1929" s="262"/>
      <c r="E1929" s="263"/>
      <c r="F1929" s="264"/>
      <c r="G1929" s="182">
        <f t="shared" si="237"/>
        <v>0</v>
      </c>
    </row>
    <row r="1930" spans="1:7" ht="20.100000000000001" customHeight="1" x14ac:dyDescent="0.2">
      <c r="A1930" s="260"/>
      <c r="B1930" s="181">
        <f t="shared" si="236"/>
        <v>0</v>
      </c>
      <c r="C1930" s="261"/>
      <c r="D1930" s="262"/>
      <c r="E1930" s="263"/>
      <c r="F1930" s="264"/>
      <c r="G1930" s="182">
        <f t="shared" si="237"/>
        <v>0</v>
      </c>
    </row>
    <row r="1931" spans="1:7" ht="20.100000000000001" customHeight="1" x14ac:dyDescent="0.2">
      <c r="A1931" s="260"/>
      <c r="B1931" s="181">
        <f t="shared" si="236"/>
        <v>0</v>
      </c>
      <c r="C1931" s="261"/>
      <c r="D1931" s="262"/>
      <c r="E1931" s="263"/>
      <c r="F1931" s="264"/>
      <c r="G1931" s="182">
        <f t="shared" si="237"/>
        <v>0</v>
      </c>
    </row>
    <row r="1932" spans="1:7" ht="20.100000000000001" customHeight="1" x14ac:dyDescent="0.2">
      <c r="A1932" s="260"/>
      <c r="B1932" s="181">
        <f t="shared" si="236"/>
        <v>0</v>
      </c>
      <c r="C1932" s="261"/>
      <c r="D1932" s="262"/>
      <c r="E1932" s="263"/>
      <c r="F1932" s="264"/>
      <c r="G1932" s="182">
        <f t="shared" si="237"/>
        <v>0</v>
      </c>
    </row>
    <row r="1933" spans="1:7" ht="20.100000000000001" customHeight="1" x14ac:dyDescent="0.2">
      <c r="A1933" s="260"/>
      <c r="B1933" s="181">
        <f t="shared" si="236"/>
        <v>0</v>
      </c>
      <c r="C1933" s="261"/>
      <c r="D1933" s="262"/>
      <c r="E1933" s="263"/>
      <c r="F1933" s="264"/>
      <c r="G1933" s="182">
        <f t="shared" si="237"/>
        <v>0</v>
      </c>
    </row>
    <row r="1934" spans="1:7" ht="20.100000000000001" customHeight="1" x14ac:dyDescent="0.2">
      <c r="A1934" s="260"/>
      <c r="B1934" s="181">
        <f t="shared" si="236"/>
        <v>0</v>
      </c>
      <c r="C1934" s="261"/>
      <c r="D1934" s="262"/>
      <c r="E1934" s="263"/>
      <c r="F1934" s="264"/>
      <c r="G1934" s="182">
        <f t="shared" si="237"/>
        <v>0</v>
      </c>
    </row>
    <row r="1935" spans="1:7" ht="20.100000000000001" customHeight="1" x14ac:dyDescent="0.2">
      <c r="A1935" s="260"/>
      <c r="B1935" s="181">
        <f t="shared" si="236"/>
        <v>0</v>
      </c>
      <c r="C1935" s="261"/>
      <c r="D1935" s="262"/>
      <c r="E1935" s="263"/>
      <c r="F1935" s="264"/>
      <c r="G1935" s="182">
        <f t="shared" si="237"/>
        <v>0</v>
      </c>
    </row>
    <row r="1936" spans="1:7" ht="20.100000000000001" customHeight="1" x14ac:dyDescent="0.2">
      <c r="A1936" s="183"/>
      <c r="B1936" s="169"/>
      <c r="C1936" s="169"/>
      <c r="D1936" s="164"/>
      <c r="E1936" s="165"/>
      <c r="F1936" s="184" t="s">
        <v>39</v>
      </c>
      <c r="G1936" s="185">
        <f>SUBTOTAL(9,G1926:G1935)</f>
        <v>0</v>
      </c>
    </row>
    <row r="1937" spans="1:7" ht="20.100000000000001" customHeight="1" x14ac:dyDescent="0.2">
      <c r="A1937" s="183"/>
      <c r="B1937" s="169"/>
      <c r="C1937" s="186" t="s">
        <v>827</v>
      </c>
      <c r="D1937" s="164"/>
      <c r="E1937" s="165"/>
      <c r="F1937" s="169"/>
      <c r="G1937" s="187"/>
    </row>
    <row r="1938" spans="1:7" ht="20.100000000000001" customHeight="1" x14ac:dyDescent="0.2">
      <c r="A1938" s="260"/>
      <c r="B1938" s="181">
        <f t="shared" ref="B1938:B1946" si="238">IF(A1938=0,0,VLOOKUP(A1938,Tabla_Indices,2,FALSE))</f>
        <v>0</v>
      </c>
      <c r="C1938" s="261"/>
      <c r="D1938" s="262"/>
      <c r="E1938" s="263"/>
      <c r="F1938" s="268"/>
      <c r="G1938" s="188">
        <f>ROUND(E1938*F1938,2)</f>
        <v>0</v>
      </c>
    </row>
    <row r="1939" spans="1:7" ht="20.100000000000001" customHeight="1" x14ac:dyDescent="0.2">
      <c r="A1939" s="260"/>
      <c r="B1939" s="181">
        <f t="shared" si="238"/>
        <v>0</v>
      </c>
      <c r="C1939" s="267"/>
      <c r="D1939" s="262"/>
      <c r="E1939" s="263"/>
      <c r="F1939" s="264"/>
      <c r="G1939" s="188">
        <f>ROUND(E1939*F1939,2)</f>
        <v>0</v>
      </c>
    </row>
    <row r="1940" spans="1:7" ht="20.100000000000001" customHeight="1" x14ac:dyDescent="0.2">
      <c r="A1940" s="260"/>
      <c r="B1940" s="181">
        <f t="shared" si="238"/>
        <v>0</v>
      </c>
      <c r="C1940" s="269"/>
      <c r="D1940" s="262"/>
      <c r="E1940" s="263"/>
      <c r="F1940" s="264"/>
      <c r="G1940" s="188">
        <f>ROUND(E1940*F1940,2)</f>
        <v>0</v>
      </c>
    </row>
    <row r="1941" spans="1:7" ht="20.100000000000001" customHeight="1" x14ac:dyDescent="0.2">
      <c r="A1941" s="260"/>
      <c r="B1941" s="181">
        <f t="shared" si="238"/>
        <v>0</v>
      </c>
      <c r="C1941" s="269"/>
      <c r="D1941" s="262"/>
      <c r="E1941" s="263"/>
      <c r="F1941" s="264"/>
      <c r="G1941" s="188">
        <f>ROUND(E1941*F1941,2)</f>
        <v>0</v>
      </c>
    </row>
    <row r="1942" spans="1:7" ht="20.100000000000001" customHeight="1" x14ac:dyDescent="0.2">
      <c r="A1942" s="260"/>
      <c r="B1942" s="181">
        <f t="shared" si="238"/>
        <v>0</v>
      </c>
      <c r="C1942" s="269"/>
      <c r="D1942" s="262"/>
      <c r="E1942" s="263"/>
      <c r="F1942" s="264"/>
      <c r="G1942" s="188">
        <f t="shared" ref="G1942:G1946" si="239">ROUND(E1942*F1942,2)</f>
        <v>0</v>
      </c>
    </row>
    <row r="1943" spans="1:7" ht="20.100000000000001" customHeight="1" x14ac:dyDescent="0.2">
      <c r="A1943" s="260"/>
      <c r="B1943" s="181">
        <f t="shared" si="238"/>
        <v>0</v>
      </c>
      <c r="C1943" s="269"/>
      <c r="D1943" s="262"/>
      <c r="E1943" s="263"/>
      <c r="F1943" s="264"/>
      <c r="G1943" s="188">
        <f t="shared" si="239"/>
        <v>0</v>
      </c>
    </row>
    <row r="1944" spans="1:7" ht="20.100000000000001" customHeight="1" x14ac:dyDescent="0.2">
      <c r="A1944" s="260"/>
      <c r="B1944" s="181">
        <f t="shared" si="238"/>
        <v>0</v>
      </c>
      <c r="C1944" s="261"/>
      <c r="D1944" s="262"/>
      <c r="E1944" s="263"/>
      <c r="F1944" s="264"/>
      <c r="G1944" s="188">
        <f t="shared" si="239"/>
        <v>0</v>
      </c>
    </row>
    <row r="1945" spans="1:7" ht="20.100000000000001" customHeight="1" x14ac:dyDescent="0.2">
      <c r="A1945" s="260"/>
      <c r="B1945" s="181">
        <f t="shared" si="238"/>
        <v>0</v>
      </c>
      <c r="C1945" s="261"/>
      <c r="D1945" s="262"/>
      <c r="E1945" s="263"/>
      <c r="F1945" s="264"/>
      <c r="G1945" s="188">
        <f t="shared" si="239"/>
        <v>0</v>
      </c>
    </row>
    <row r="1946" spans="1:7" ht="20.100000000000001" customHeight="1" x14ac:dyDescent="0.2">
      <c r="A1946" s="260"/>
      <c r="B1946" s="181">
        <f t="shared" si="238"/>
        <v>0</v>
      </c>
      <c r="C1946" s="261"/>
      <c r="D1946" s="262"/>
      <c r="E1946" s="263"/>
      <c r="F1946" s="264"/>
      <c r="G1946" s="188">
        <f t="shared" si="239"/>
        <v>0</v>
      </c>
    </row>
    <row r="1947" spans="1:7" ht="20.100000000000001" customHeight="1" x14ac:dyDescent="0.2">
      <c r="A1947" s="189"/>
      <c r="B1947" s="164"/>
      <c r="C1947" s="169"/>
      <c r="D1947" s="164"/>
      <c r="E1947" s="165"/>
      <c r="F1947" s="184" t="s">
        <v>40</v>
      </c>
      <c r="G1947" s="185">
        <f>SUBTOTAL(9,G1938:G1946)</f>
        <v>0</v>
      </c>
    </row>
    <row r="1948" spans="1:7" ht="20.100000000000001" customHeight="1" thickBot="1" x14ac:dyDescent="0.25">
      <c r="A1948" s="190"/>
      <c r="B1948" s="191"/>
      <c r="C1948" s="192"/>
      <c r="D1948" s="191"/>
      <c r="E1948" s="193"/>
      <c r="F1948" s="194"/>
      <c r="G1948" s="195"/>
    </row>
    <row r="1949" spans="1:7" ht="20.100000000000001" customHeight="1" thickBot="1" x14ac:dyDescent="0.25">
      <c r="A1949" s="244" t="str">
        <f>B1907</f>
        <v>12-1</v>
      </c>
      <c r="B1949" s="242" t="str">
        <f>C1907</f>
        <v>Tabique box granito natural en sanitarios</v>
      </c>
      <c r="C1949" s="196"/>
      <c r="D1949" s="196" t="s">
        <v>41</v>
      </c>
      <c r="E1949" s="197"/>
      <c r="F1949" s="198" t="s">
        <v>42</v>
      </c>
      <c r="G1949" s="199">
        <f>SUBTOTAL(9,G1912:G1948)</f>
        <v>0</v>
      </c>
    </row>
    <row r="1950" spans="1:7" ht="20.100000000000001" customHeight="1" thickTop="1" thickBot="1" x14ac:dyDescent="0.25"/>
    <row r="1951" spans="1:7" ht="20.100000000000001" customHeight="1" thickTop="1" x14ac:dyDescent="0.2">
      <c r="A1951" s="335" t="s">
        <v>44</v>
      </c>
      <c r="B1951" s="336"/>
      <c r="C1951" s="336"/>
      <c r="D1951" s="336"/>
      <c r="E1951" s="336"/>
      <c r="F1951" s="336"/>
      <c r="G1951" s="337"/>
    </row>
    <row r="1952" spans="1:7" ht="20.100000000000001" customHeight="1" x14ac:dyDescent="0.2">
      <c r="A1952" s="154" t="s">
        <v>823</v>
      </c>
      <c r="B1952" s="155" t="str">
        <f>Comitente</f>
        <v>DIRECCIÓN ARQUITECTURA</v>
      </c>
      <c r="C1952" s="156"/>
      <c r="D1952" s="157"/>
      <c r="E1952" s="157"/>
      <c r="F1952" s="158"/>
      <c r="G1952" s="159"/>
    </row>
    <row r="1953" spans="1:7" ht="20.100000000000001" customHeight="1" x14ac:dyDescent="0.2">
      <c r="A1953" s="154" t="s">
        <v>824</v>
      </c>
      <c r="B1953" s="155">
        <f>Contratista</f>
        <v>0</v>
      </c>
      <c r="C1953" s="160"/>
      <c r="D1953" s="160"/>
      <c r="E1953" s="160"/>
      <c r="F1953" s="155"/>
      <c r="G1953" s="161"/>
    </row>
    <row r="1954" spans="1:7" ht="20.100000000000001" customHeight="1" x14ac:dyDescent="0.2">
      <c r="A1954" s="154" t="s">
        <v>31</v>
      </c>
      <c r="B1954" s="155" t="str">
        <f>Obra</f>
        <v>ESTADIO DEPORTIVO U.P.C.N.</v>
      </c>
      <c r="C1954" s="160"/>
      <c r="D1954" s="160"/>
      <c r="E1954" s="160"/>
      <c r="F1954" s="155" t="s">
        <v>45</v>
      </c>
      <c r="G1954" s="161" t="str">
        <f>Fecha_Base</f>
        <v>02/11/2017</v>
      </c>
    </row>
    <row r="1955" spans="1:7" ht="20.100000000000001" customHeight="1" x14ac:dyDescent="0.2">
      <c r="A1955" s="162" t="s">
        <v>822</v>
      </c>
      <c r="B1955" s="163" t="str">
        <f>Ubicación</f>
        <v>DEPARTAMENTO RAWSON</v>
      </c>
      <c r="C1955" s="163"/>
      <c r="D1955" s="164"/>
      <c r="E1955" s="165"/>
      <c r="F1955" s="166"/>
      <c r="G1955" s="167"/>
    </row>
    <row r="1956" spans="1:7" ht="20.100000000000001" customHeight="1" x14ac:dyDescent="0.2">
      <c r="A1956" s="162" t="s">
        <v>46</v>
      </c>
      <c r="B1956" s="270">
        <v>12</v>
      </c>
      <c r="C1956" s="169" t="str">
        <f>IF(B1956="","",VLOOKUP(B1956,Computo_Presupuesto,2,FALSE))</f>
        <v>TABIQUES</v>
      </c>
      <c r="D1956" s="170"/>
      <c r="E1956" s="165"/>
      <c r="F1956" s="166"/>
      <c r="G1956" s="167"/>
    </row>
    <row r="1957" spans="1:7" ht="20.100000000000001" customHeight="1" x14ac:dyDescent="0.2">
      <c r="A1957" s="162" t="s">
        <v>32</v>
      </c>
      <c r="B1957" s="248" t="s">
        <v>1793</v>
      </c>
      <c r="C1957" s="169" t="str">
        <f>IF(B1957=0,"",VLOOKUP(B1957,Computo_Presupuesto,2,FALSE))</f>
        <v>Tabique placa roca de yeso</v>
      </c>
      <c r="D1957" s="164"/>
      <c r="E1957" s="165"/>
      <c r="F1957" s="163" t="s">
        <v>33</v>
      </c>
      <c r="G1957" s="171" t="str">
        <f>IF(B1957=0,"",VLOOKUP(B1957,Computo_Presupuesto,4,FALSE))</f>
        <v>m2</v>
      </c>
    </row>
    <row r="1958" spans="1:7" ht="20.100000000000001" customHeight="1" x14ac:dyDescent="0.2">
      <c r="A1958" s="162"/>
      <c r="B1958" s="163"/>
      <c r="C1958" s="169"/>
      <c r="D1958" s="164"/>
      <c r="E1958" s="165"/>
      <c r="F1958" s="169"/>
      <c r="G1958" s="172"/>
    </row>
    <row r="1959" spans="1:7" ht="20.100000000000001" customHeight="1" x14ac:dyDescent="0.2">
      <c r="A1959" s="338" t="s">
        <v>685</v>
      </c>
      <c r="B1959" s="339"/>
      <c r="C1959" s="340" t="s">
        <v>0</v>
      </c>
      <c r="D1959" s="340" t="s">
        <v>34</v>
      </c>
      <c r="E1959" s="341" t="s">
        <v>35</v>
      </c>
      <c r="F1959" s="342" t="s">
        <v>36</v>
      </c>
      <c r="G1959" s="343" t="s">
        <v>37</v>
      </c>
    </row>
    <row r="1960" spans="1:7" s="15" customFormat="1" ht="20.100000000000001" customHeight="1" x14ac:dyDescent="0.2">
      <c r="A1960" s="173" t="s">
        <v>686</v>
      </c>
      <c r="B1960" s="174" t="s">
        <v>687</v>
      </c>
      <c r="C1960" s="340"/>
      <c r="D1960" s="340"/>
      <c r="E1960" s="341"/>
      <c r="F1960" s="342"/>
      <c r="G1960" s="343"/>
    </row>
    <row r="1961" spans="1:7" ht="20.100000000000001" customHeight="1" x14ac:dyDescent="0.2">
      <c r="A1961" s="259"/>
      <c r="B1961" s="175"/>
      <c r="C1961" s="176" t="s">
        <v>825</v>
      </c>
      <c r="D1961" s="177"/>
      <c r="E1961" s="178"/>
      <c r="F1961" s="179"/>
      <c r="G1961" s="180"/>
    </row>
    <row r="1962" spans="1:7" ht="20.100000000000001" customHeight="1" x14ac:dyDescent="0.2">
      <c r="A1962" s="260"/>
      <c r="B1962" s="181">
        <f t="shared" ref="B1962:B1973" si="240">IF(A1962=0,0,VLOOKUP(A1962,Tabla_Indices,2,FALSE))</f>
        <v>0</v>
      </c>
      <c r="C1962" s="261"/>
      <c r="D1962" s="262"/>
      <c r="E1962" s="263"/>
      <c r="F1962" s="264"/>
      <c r="G1962" s="182">
        <f>ROUND(E1962*F1962,2)</f>
        <v>0</v>
      </c>
    </row>
    <row r="1963" spans="1:7" ht="20.100000000000001" customHeight="1" x14ac:dyDescent="0.2">
      <c r="A1963" s="265"/>
      <c r="B1963" s="181">
        <f t="shared" si="240"/>
        <v>0</v>
      </c>
      <c r="C1963" s="261"/>
      <c r="D1963" s="262"/>
      <c r="E1963" s="263"/>
      <c r="F1963" s="264"/>
      <c r="G1963" s="182">
        <f t="shared" ref="G1963:G1973" si="241">ROUND(E1963*F1963,2)</f>
        <v>0</v>
      </c>
    </row>
    <row r="1964" spans="1:7" ht="20.100000000000001" customHeight="1" x14ac:dyDescent="0.2">
      <c r="A1964" s="260"/>
      <c r="B1964" s="181">
        <f t="shared" si="240"/>
        <v>0</v>
      </c>
      <c r="C1964" s="261"/>
      <c r="D1964" s="262"/>
      <c r="E1964" s="263"/>
      <c r="F1964" s="264"/>
      <c r="G1964" s="182">
        <f t="shared" si="241"/>
        <v>0</v>
      </c>
    </row>
    <row r="1965" spans="1:7" ht="20.100000000000001" customHeight="1" x14ac:dyDescent="0.2">
      <c r="A1965" s="260"/>
      <c r="B1965" s="181">
        <f t="shared" si="240"/>
        <v>0</v>
      </c>
      <c r="C1965" s="261"/>
      <c r="D1965" s="262"/>
      <c r="E1965" s="263"/>
      <c r="F1965" s="264"/>
      <c r="G1965" s="182">
        <f t="shared" si="241"/>
        <v>0</v>
      </c>
    </row>
    <row r="1966" spans="1:7" ht="20.100000000000001" customHeight="1" x14ac:dyDescent="0.2">
      <c r="A1966" s="260"/>
      <c r="B1966" s="181">
        <f t="shared" si="240"/>
        <v>0</v>
      </c>
      <c r="C1966" s="261"/>
      <c r="D1966" s="262"/>
      <c r="E1966" s="266"/>
      <c r="F1966" s="264"/>
      <c r="G1966" s="182">
        <f t="shared" si="241"/>
        <v>0</v>
      </c>
    </row>
    <row r="1967" spans="1:7" ht="20.100000000000001" customHeight="1" x14ac:dyDescent="0.2">
      <c r="A1967" s="260"/>
      <c r="B1967" s="181">
        <f t="shared" si="240"/>
        <v>0</v>
      </c>
      <c r="C1967" s="261"/>
      <c r="D1967" s="262"/>
      <c r="E1967" s="266"/>
      <c r="F1967" s="264"/>
      <c r="G1967" s="182">
        <f t="shared" si="241"/>
        <v>0</v>
      </c>
    </row>
    <row r="1968" spans="1:7" ht="20.100000000000001" customHeight="1" x14ac:dyDescent="0.2">
      <c r="A1968" s="260"/>
      <c r="B1968" s="181">
        <f t="shared" si="240"/>
        <v>0</v>
      </c>
      <c r="C1968" s="261"/>
      <c r="D1968" s="262"/>
      <c r="E1968" s="263"/>
      <c r="F1968" s="264"/>
      <c r="G1968" s="182">
        <f t="shared" si="241"/>
        <v>0</v>
      </c>
    </row>
    <row r="1969" spans="1:7" ht="20.100000000000001" customHeight="1" x14ac:dyDescent="0.2">
      <c r="A1969" s="260"/>
      <c r="B1969" s="181">
        <f t="shared" si="240"/>
        <v>0</v>
      </c>
      <c r="C1969" s="261"/>
      <c r="D1969" s="262"/>
      <c r="E1969" s="263"/>
      <c r="F1969" s="264"/>
      <c r="G1969" s="182">
        <f t="shared" si="241"/>
        <v>0</v>
      </c>
    </row>
    <row r="1970" spans="1:7" ht="20.100000000000001" customHeight="1" x14ac:dyDescent="0.2">
      <c r="A1970" s="260"/>
      <c r="B1970" s="181">
        <f t="shared" si="240"/>
        <v>0</v>
      </c>
      <c r="C1970" s="261"/>
      <c r="D1970" s="262"/>
      <c r="E1970" s="263"/>
      <c r="F1970" s="264"/>
      <c r="G1970" s="182">
        <f t="shared" si="241"/>
        <v>0</v>
      </c>
    </row>
    <row r="1971" spans="1:7" ht="20.100000000000001" customHeight="1" x14ac:dyDescent="0.2">
      <c r="A1971" s="260"/>
      <c r="B1971" s="181">
        <f t="shared" si="240"/>
        <v>0</v>
      </c>
      <c r="C1971" s="261"/>
      <c r="D1971" s="262"/>
      <c r="E1971" s="263"/>
      <c r="F1971" s="264"/>
      <c r="G1971" s="182">
        <f t="shared" si="241"/>
        <v>0</v>
      </c>
    </row>
    <row r="1972" spans="1:7" ht="20.100000000000001" customHeight="1" x14ac:dyDescent="0.2">
      <c r="A1972" s="260"/>
      <c r="B1972" s="181">
        <f t="shared" si="240"/>
        <v>0</v>
      </c>
      <c r="C1972" s="261"/>
      <c r="D1972" s="262"/>
      <c r="E1972" s="263"/>
      <c r="F1972" s="264"/>
      <c r="G1972" s="182">
        <f t="shared" si="241"/>
        <v>0</v>
      </c>
    </row>
    <row r="1973" spans="1:7" ht="20.100000000000001" customHeight="1" x14ac:dyDescent="0.2">
      <c r="A1973" s="260"/>
      <c r="B1973" s="181">
        <f t="shared" si="240"/>
        <v>0</v>
      </c>
      <c r="C1973" s="261"/>
      <c r="D1973" s="262"/>
      <c r="E1973" s="263"/>
      <c r="F1973" s="264"/>
      <c r="G1973" s="182">
        <f t="shared" si="241"/>
        <v>0</v>
      </c>
    </row>
    <row r="1974" spans="1:7" ht="20.100000000000001" customHeight="1" x14ac:dyDescent="0.2">
      <c r="A1974" s="183"/>
      <c r="B1974" s="169"/>
      <c r="C1974" s="169"/>
      <c r="D1974" s="164"/>
      <c r="E1974" s="165"/>
      <c r="F1974" s="184" t="s">
        <v>38</v>
      </c>
      <c r="G1974" s="185">
        <f>SUBTOTAL(9,G1962:G1973)</f>
        <v>0</v>
      </c>
    </row>
    <row r="1975" spans="1:7" ht="20.100000000000001" customHeight="1" x14ac:dyDescent="0.2">
      <c r="A1975" s="183"/>
      <c r="B1975" s="169"/>
      <c r="C1975" s="186" t="s">
        <v>826</v>
      </c>
      <c r="D1975" s="164"/>
      <c r="E1975" s="165"/>
      <c r="F1975" s="166"/>
      <c r="G1975" s="187"/>
    </row>
    <row r="1976" spans="1:7" ht="20.100000000000001" customHeight="1" x14ac:dyDescent="0.2">
      <c r="A1976" s="260"/>
      <c r="B1976" s="181">
        <f t="shared" ref="B1976:B1985" si="242">IF(A1976=0,0,VLOOKUP(A1976,Tabla_Indices,2,FALSE))</f>
        <v>0</v>
      </c>
      <c r="C1976" s="267"/>
      <c r="D1976" s="262"/>
      <c r="E1976" s="263"/>
      <c r="F1976" s="264"/>
      <c r="G1976" s="182">
        <f>ROUND(E1976*F1976,2)</f>
        <v>0</v>
      </c>
    </row>
    <row r="1977" spans="1:7" ht="20.100000000000001" customHeight="1" x14ac:dyDescent="0.2">
      <c r="A1977" s="260"/>
      <c r="B1977" s="181">
        <f t="shared" si="242"/>
        <v>0</v>
      </c>
      <c r="C1977" s="261"/>
      <c r="D1977" s="262"/>
      <c r="E1977" s="263"/>
      <c r="F1977" s="264"/>
      <c r="G1977" s="182">
        <f>ROUND(E1977*F1977,2)</f>
        <v>0</v>
      </c>
    </row>
    <row r="1978" spans="1:7" ht="20.100000000000001" customHeight="1" x14ac:dyDescent="0.2">
      <c r="A1978" s="260"/>
      <c r="B1978" s="181">
        <f t="shared" si="242"/>
        <v>0</v>
      </c>
      <c r="C1978" s="261"/>
      <c r="D1978" s="262"/>
      <c r="E1978" s="263"/>
      <c r="F1978" s="264"/>
      <c r="G1978" s="182">
        <f t="shared" ref="G1978:G1985" si="243">ROUND(E1978*F1978,2)</f>
        <v>0</v>
      </c>
    </row>
    <row r="1979" spans="1:7" ht="20.100000000000001" customHeight="1" x14ac:dyDescent="0.2">
      <c r="A1979" s="260"/>
      <c r="B1979" s="181">
        <f t="shared" si="242"/>
        <v>0</v>
      </c>
      <c r="C1979" s="261"/>
      <c r="D1979" s="262"/>
      <c r="E1979" s="263"/>
      <c r="F1979" s="264"/>
      <c r="G1979" s="182">
        <f t="shared" si="243"/>
        <v>0</v>
      </c>
    </row>
    <row r="1980" spans="1:7" ht="20.100000000000001" customHeight="1" x14ac:dyDescent="0.2">
      <c r="A1980" s="260"/>
      <c r="B1980" s="181">
        <f t="shared" si="242"/>
        <v>0</v>
      </c>
      <c r="C1980" s="261"/>
      <c r="D1980" s="262"/>
      <c r="E1980" s="263"/>
      <c r="F1980" s="264"/>
      <c r="G1980" s="182">
        <f t="shared" si="243"/>
        <v>0</v>
      </c>
    </row>
    <row r="1981" spans="1:7" ht="20.100000000000001" customHeight="1" x14ac:dyDescent="0.2">
      <c r="A1981" s="260"/>
      <c r="B1981" s="181">
        <f t="shared" si="242"/>
        <v>0</v>
      </c>
      <c r="C1981" s="261"/>
      <c r="D1981" s="262"/>
      <c r="E1981" s="263"/>
      <c r="F1981" s="264"/>
      <c r="G1981" s="182">
        <f t="shared" si="243"/>
        <v>0</v>
      </c>
    </row>
    <row r="1982" spans="1:7" ht="20.100000000000001" customHeight="1" x14ac:dyDescent="0.2">
      <c r="A1982" s="260"/>
      <c r="B1982" s="181">
        <f t="shared" si="242"/>
        <v>0</v>
      </c>
      <c r="C1982" s="261"/>
      <c r="D1982" s="262"/>
      <c r="E1982" s="263"/>
      <c r="F1982" s="264"/>
      <c r="G1982" s="182">
        <f t="shared" si="243"/>
        <v>0</v>
      </c>
    </row>
    <row r="1983" spans="1:7" ht="20.100000000000001" customHeight="1" x14ac:dyDescent="0.2">
      <c r="A1983" s="260"/>
      <c r="B1983" s="181">
        <f t="shared" si="242"/>
        <v>0</v>
      </c>
      <c r="C1983" s="261"/>
      <c r="D1983" s="262"/>
      <c r="E1983" s="263"/>
      <c r="F1983" s="264"/>
      <c r="G1983" s="182">
        <f t="shared" si="243"/>
        <v>0</v>
      </c>
    </row>
    <row r="1984" spans="1:7" ht="20.100000000000001" customHeight="1" x14ac:dyDescent="0.2">
      <c r="A1984" s="260"/>
      <c r="B1984" s="181">
        <f t="shared" si="242"/>
        <v>0</v>
      </c>
      <c r="C1984" s="261"/>
      <c r="D1984" s="262"/>
      <c r="E1984" s="263"/>
      <c r="F1984" s="264"/>
      <c r="G1984" s="182">
        <f t="shared" si="243"/>
        <v>0</v>
      </c>
    </row>
    <row r="1985" spans="1:7" ht="20.100000000000001" customHeight="1" x14ac:dyDescent="0.2">
      <c r="A1985" s="260"/>
      <c r="B1985" s="181">
        <f t="shared" si="242"/>
        <v>0</v>
      </c>
      <c r="C1985" s="261"/>
      <c r="D1985" s="262"/>
      <c r="E1985" s="263"/>
      <c r="F1985" s="264"/>
      <c r="G1985" s="182">
        <f t="shared" si="243"/>
        <v>0</v>
      </c>
    </row>
    <row r="1986" spans="1:7" ht="20.100000000000001" customHeight="1" x14ac:dyDescent="0.2">
      <c r="A1986" s="183"/>
      <c r="B1986" s="169"/>
      <c r="C1986" s="169"/>
      <c r="D1986" s="164"/>
      <c r="E1986" s="165"/>
      <c r="F1986" s="184" t="s">
        <v>39</v>
      </c>
      <c r="G1986" s="185">
        <f>SUBTOTAL(9,G1976:G1985)</f>
        <v>0</v>
      </c>
    </row>
    <row r="1987" spans="1:7" ht="20.100000000000001" customHeight="1" x14ac:dyDescent="0.2">
      <c r="A1987" s="183"/>
      <c r="B1987" s="169"/>
      <c r="C1987" s="186" t="s">
        <v>827</v>
      </c>
      <c r="D1987" s="164"/>
      <c r="E1987" s="165"/>
      <c r="F1987" s="169"/>
      <c r="G1987" s="187"/>
    </row>
    <row r="1988" spans="1:7" ht="20.100000000000001" customHeight="1" x14ac:dyDescent="0.2">
      <c r="A1988" s="260"/>
      <c r="B1988" s="181">
        <f t="shared" ref="B1988:B1996" si="244">IF(A1988=0,0,VLOOKUP(A1988,Tabla_Indices,2,FALSE))</f>
        <v>0</v>
      </c>
      <c r="C1988" s="261"/>
      <c r="D1988" s="262"/>
      <c r="E1988" s="263"/>
      <c r="F1988" s="268"/>
      <c r="G1988" s="188">
        <f>ROUND(E1988*F1988,2)</f>
        <v>0</v>
      </c>
    </row>
    <row r="1989" spans="1:7" ht="20.100000000000001" customHeight="1" x14ac:dyDescent="0.2">
      <c r="A1989" s="260"/>
      <c r="B1989" s="181">
        <f t="shared" si="244"/>
        <v>0</v>
      </c>
      <c r="C1989" s="267"/>
      <c r="D1989" s="262"/>
      <c r="E1989" s="263"/>
      <c r="F1989" s="264"/>
      <c r="G1989" s="188">
        <f>ROUND(E1989*F1989,2)</f>
        <v>0</v>
      </c>
    </row>
    <row r="1990" spans="1:7" ht="20.100000000000001" customHeight="1" x14ac:dyDescent="0.2">
      <c r="A1990" s="260"/>
      <c r="B1990" s="181">
        <f t="shared" si="244"/>
        <v>0</v>
      </c>
      <c r="C1990" s="269"/>
      <c r="D1990" s="262"/>
      <c r="E1990" s="263"/>
      <c r="F1990" s="264"/>
      <c r="G1990" s="188">
        <f>ROUND(E1990*F1990,2)</f>
        <v>0</v>
      </c>
    </row>
    <row r="1991" spans="1:7" ht="20.100000000000001" customHeight="1" x14ac:dyDescent="0.2">
      <c r="A1991" s="260"/>
      <c r="B1991" s="181">
        <f t="shared" si="244"/>
        <v>0</v>
      </c>
      <c r="C1991" s="269"/>
      <c r="D1991" s="262"/>
      <c r="E1991" s="263"/>
      <c r="F1991" s="264"/>
      <c r="G1991" s="188">
        <f>ROUND(E1991*F1991,2)</f>
        <v>0</v>
      </c>
    </row>
    <row r="1992" spans="1:7" ht="20.100000000000001" customHeight="1" x14ac:dyDescent="0.2">
      <c r="A1992" s="260"/>
      <c r="B1992" s="181">
        <f t="shared" si="244"/>
        <v>0</v>
      </c>
      <c r="C1992" s="269"/>
      <c r="D1992" s="262"/>
      <c r="E1992" s="263"/>
      <c r="F1992" s="264"/>
      <c r="G1992" s="188">
        <f t="shared" ref="G1992:G1996" si="245">ROUND(E1992*F1992,2)</f>
        <v>0</v>
      </c>
    </row>
    <row r="1993" spans="1:7" ht="20.100000000000001" customHeight="1" x14ac:dyDescent="0.2">
      <c r="A1993" s="260"/>
      <c r="B1993" s="181">
        <f t="shared" si="244"/>
        <v>0</v>
      </c>
      <c r="C1993" s="269"/>
      <c r="D1993" s="262"/>
      <c r="E1993" s="263"/>
      <c r="F1993" s="264"/>
      <c r="G1993" s="188">
        <f t="shared" si="245"/>
        <v>0</v>
      </c>
    </row>
    <row r="1994" spans="1:7" ht="20.100000000000001" customHeight="1" x14ac:dyDescent="0.2">
      <c r="A1994" s="260"/>
      <c r="B1994" s="181">
        <f t="shared" si="244"/>
        <v>0</v>
      </c>
      <c r="C1994" s="261"/>
      <c r="D1994" s="262"/>
      <c r="E1994" s="263"/>
      <c r="F1994" s="264"/>
      <c r="G1994" s="188">
        <f t="shared" si="245"/>
        <v>0</v>
      </c>
    </row>
    <row r="1995" spans="1:7" ht="20.100000000000001" customHeight="1" x14ac:dyDescent="0.2">
      <c r="A1995" s="260"/>
      <c r="B1995" s="181">
        <f t="shared" si="244"/>
        <v>0</v>
      </c>
      <c r="C1995" s="261"/>
      <c r="D1995" s="262"/>
      <c r="E1995" s="263"/>
      <c r="F1995" s="264"/>
      <c r="G1995" s="188">
        <f t="shared" si="245"/>
        <v>0</v>
      </c>
    </row>
    <row r="1996" spans="1:7" ht="20.100000000000001" customHeight="1" x14ac:dyDescent="0.2">
      <c r="A1996" s="260"/>
      <c r="B1996" s="181">
        <f t="shared" si="244"/>
        <v>0</v>
      </c>
      <c r="C1996" s="261"/>
      <c r="D1996" s="262"/>
      <c r="E1996" s="263"/>
      <c r="F1996" s="264"/>
      <c r="G1996" s="188">
        <f t="shared" si="245"/>
        <v>0</v>
      </c>
    </row>
    <row r="1997" spans="1:7" ht="20.100000000000001" customHeight="1" x14ac:dyDescent="0.2">
      <c r="A1997" s="243"/>
      <c r="B1997" s="164"/>
      <c r="C1997" s="169"/>
      <c r="D1997" s="164"/>
      <c r="E1997" s="165"/>
      <c r="F1997" s="184" t="s">
        <v>40</v>
      </c>
      <c r="G1997" s="185">
        <f>SUBTOTAL(9,G1988:G1996)</f>
        <v>0</v>
      </c>
    </row>
    <row r="1998" spans="1:7" ht="20.100000000000001" customHeight="1" thickBot="1" x14ac:dyDescent="0.25">
      <c r="A1998" s="190"/>
      <c r="B1998" s="191"/>
      <c r="C1998" s="192"/>
      <c r="D1998" s="191"/>
      <c r="E1998" s="193"/>
      <c r="F1998" s="194"/>
      <c r="G1998" s="195"/>
    </row>
    <row r="1999" spans="1:7" ht="20.100000000000001" customHeight="1" thickBot="1" x14ac:dyDescent="0.25">
      <c r="A1999" s="244" t="str">
        <f>B1957</f>
        <v>12-2</v>
      </c>
      <c r="B1999" s="242" t="str">
        <f>C1957</f>
        <v>Tabique placa roca de yeso</v>
      </c>
      <c r="C1999" s="196"/>
      <c r="D1999" s="196" t="s">
        <v>41</v>
      </c>
      <c r="E1999" s="197"/>
      <c r="F1999" s="198" t="s">
        <v>42</v>
      </c>
      <c r="G1999" s="199">
        <f>SUBTOTAL(9,G1962:G1998)</f>
        <v>0</v>
      </c>
    </row>
    <row r="2000" spans="1:7" ht="20.100000000000001" customHeight="1" thickTop="1" thickBot="1" x14ac:dyDescent="0.25"/>
    <row r="2001" spans="1:7" ht="20.100000000000001" customHeight="1" thickTop="1" x14ac:dyDescent="0.2">
      <c r="A2001" s="335" t="s">
        <v>44</v>
      </c>
      <c r="B2001" s="336"/>
      <c r="C2001" s="336"/>
      <c r="D2001" s="336"/>
      <c r="E2001" s="336"/>
      <c r="F2001" s="336"/>
      <c r="G2001" s="337"/>
    </row>
    <row r="2002" spans="1:7" ht="20.100000000000001" customHeight="1" x14ac:dyDescent="0.2">
      <c r="A2002" s="154" t="s">
        <v>823</v>
      </c>
      <c r="B2002" s="155" t="str">
        <f>Comitente</f>
        <v>DIRECCIÓN ARQUITECTURA</v>
      </c>
      <c r="C2002" s="156"/>
      <c r="D2002" s="157"/>
      <c r="E2002" s="157"/>
      <c r="F2002" s="158"/>
      <c r="G2002" s="159"/>
    </row>
    <row r="2003" spans="1:7" ht="20.100000000000001" customHeight="1" x14ac:dyDescent="0.2">
      <c r="A2003" s="154" t="s">
        <v>824</v>
      </c>
      <c r="B2003" s="155">
        <f>Contratista</f>
        <v>0</v>
      </c>
      <c r="C2003" s="160"/>
      <c r="D2003" s="160"/>
      <c r="E2003" s="160"/>
      <c r="F2003" s="155"/>
      <c r="G2003" s="161"/>
    </row>
    <row r="2004" spans="1:7" ht="20.100000000000001" customHeight="1" x14ac:dyDescent="0.2">
      <c r="A2004" s="154" t="s">
        <v>31</v>
      </c>
      <c r="B2004" s="155" t="str">
        <f>Obra</f>
        <v>ESTADIO DEPORTIVO U.P.C.N.</v>
      </c>
      <c r="C2004" s="160"/>
      <c r="D2004" s="160"/>
      <c r="E2004" s="160"/>
      <c r="F2004" s="155" t="s">
        <v>45</v>
      </c>
      <c r="G2004" s="161" t="str">
        <f>Fecha_Base</f>
        <v>02/11/2017</v>
      </c>
    </row>
    <row r="2005" spans="1:7" ht="20.100000000000001" customHeight="1" x14ac:dyDescent="0.2">
      <c r="A2005" s="162" t="s">
        <v>822</v>
      </c>
      <c r="B2005" s="163" t="str">
        <f>Ubicación</f>
        <v>DEPARTAMENTO RAWSON</v>
      </c>
      <c r="C2005" s="163"/>
      <c r="D2005" s="164"/>
      <c r="E2005" s="165"/>
      <c r="F2005" s="166"/>
      <c r="G2005" s="167"/>
    </row>
    <row r="2006" spans="1:7" ht="20.100000000000001" customHeight="1" x14ac:dyDescent="0.2">
      <c r="A2006" s="162" t="s">
        <v>46</v>
      </c>
      <c r="B2006" s="270">
        <v>13</v>
      </c>
      <c r="C2006" s="169" t="str">
        <f>IF(B2006="","",VLOOKUP(B2006,Computo_Presupuesto,2,FALSE))</f>
        <v>PISOS, ZOCALOS, UMBRALES Y ANTEPECHOS</v>
      </c>
      <c r="D2006" s="170"/>
      <c r="E2006" s="165"/>
      <c r="F2006" s="166"/>
      <c r="G2006" s="167"/>
    </row>
    <row r="2007" spans="1:7" ht="20.100000000000001" customHeight="1" x14ac:dyDescent="0.2">
      <c r="A2007" s="162" t="s">
        <v>32</v>
      </c>
      <c r="B2007" s="248" t="s">
        <v>1179</v>
      </c>
      <c r="C2007" s="169" t="str">
        <f>IF(B2007=0,"",VLOOKUP(B2007,Computo_Presupuesto,2,FALSE))</f>
        <v>Piso Cerámico</v>
      </c>
      <c r="D2007" s="164"/>
      <c r="E2007" s="165"/>
      <c r="F2007" s="163" t="s">
        <v>33</v>
      </c>
      <c r="G2007" s="171" t="str">
        <f>IF(B2007=0,"",VLOOKUP(B2007,Computo_Presupuesto,4,FALSE))</f>
        <v>m2</v>
      </c>
    </row>
    <row r="2008" spans="1:7" ht="20.100000000000001" customHeight="1" x14ac:dyDescent="0.2">
      <c r="A2008" s="162"/>
      <c r="B2008" s="163"/>
      <c r="C2008" s="169"/>
      <c r="D2008" s="164"/>
      <c r="E2008" s="165"/>
      <c r="F2008" s="169"/>
      <c r="G2008" s="172"/>
    </row>
    <row r="2009" spans="1:7" ht="20.100000000000001" customHeight="1" x14ac:dyDescent="0.2">
      <c r="A2009" s="338" t="s">
        <v>685</v>
      </c>
      <c r="B2009" s="339"/>
      <c r="C2009" s="340" t="s">
        <v>0</v>
      </c>
      <c r="D2009" s="340" t="s">
        <v>34</v>
      </c>
      <c r="E2009" s="341" t="s">
        <v>35</v>
      </c>
      <c r="F2009" s="342" t="s">
        <v>36</v>
      </c>
      <c r="G2009" s="343" t="s">
        <v>37</v>
      </c>
    </row>
    <row r="2010" spans="1:7" ht="20.100000000000001" customHeight="1" x14ac:dyDescent="0.2">
      <c r="A2010" s="173" t="s">
        <v>686</v>
      </c>
      <c r="B2010" s="174" t="s">
        <v>687</v>
      </c>
      <c r="C2010" s="340"/>
      <c r="D2010" s="340"/>
      <c r="E2010" s="341"/>
      <c r="F2010" s="342"/>
      <c r="G2010" s="343"/>
    </row>
    <row r="2011" spans="1:7" ht="20.100000000000001" customHeight="1" x14ac:dyDescent="0.2">
      <c r="A2011" s="259"/>
      <c r="B2011" s="175"/>
      <c r="C2011" s="176" t="s">
        <v>825</v>
      </c>
      <c r="D2011" s="177"/>
      <c r="E2011" s="178"/>
      <c r="F2011" s="179"/>
      <c r="G2011" s="180"/>
    </row>
    <row r="2012" spans="1:7" ht="20.100000000000001" customHeight="1" x14ac:dyDescent="0.2">
      <c r="A2012" s="260"/>
      <c r="B2012" s="181">
        <f t="shared" ref="B2012:B2023" si="246">IF(A2012=0,0,VLOOKUP(A2012,Tabla_Indices,2,FALSE))</f>
        <v>0</v>
      </c>
      <c r="C2012" s="261"/>
      <c r="D2012" s="262"/>
      <c r="E2012" s="263"/>
      <c r="F2012" s="264"/>
      <c r="G2012" s="182">
        <f>ROUND(E2012*F2012,2)</f>
        <v>0</v>
      </c>
    </row>
    <row r="2013" spans="1:7" ht="20.100000000000001" customHeight="1" x14ac:dyDescent="0.2">
      <c r="A2013" s="265"/>
      <c r="B2013" s="181">
        <f t="shared" si="246"/>
        <v>0</v>
      </c>
      <c r="C2013" s="261"/>
      <c r="D2013" s="262"/>
      <c r="E2013" s="263"/>
      <c r="F2013" s="264"/>
      <c r="G2013" s="182">
        <f t="shared" ref="G2013:G2023" si="247">ROUND(E2013*F2013,2)</f>
        <v>0</v>
      </c>
    </row>
    <row r="2014" spans="1:7" ht="20.100000000000001" customHeight="1" x14ac:dyDescent="0.2">
      <c r="A2014" s="260"/>
      <c r="B2014" s="181">
        <f t="shared" si="246"/>
        <v>0</v>
      </c>
      <c r="C2014" s="261"/>
      <c r="D2014" s="262"/>
      <c r="E2014" s="263"/>
      <c r="F2014" s="264"/>
      <c r="G2014" s="182">
        <f t="shared" si="247"/>
        <v>0</v>
      </c>
    </row>
    <row r="2015" spans="1:7" ht="20.100000000000001" customHeight="1" x14ac:dyDescent="0.2">
      <c r="A2015" s="260"/>
      <c r="B2015" s="181">
        <f t="shared" si="246"/>
        <v>0</v>
      </c>
      <c r="C2015" s="261"/>
      <c r="D2015" s="262"/>
      <c r="E2015" s="263"/>
      <c r="F2015" s="264"/>
      <c r="G2015" s="182">
        <f t="shared" si="247"/>
        <v>0</v>
      </c>
    </row>
    <row r="2016" spans="1:7" ht="20.100000000000001" customHeight="1" x14ac:dyDescent="0.2">
      <c r="A2016" s="260"/>
      <c r="B2016" s="181">
        <f t="shared" si="246"/>
        <v>0</v>
      </c>
      <c r="C2016" s="261"/>
      <c r="D2016" s="262"/>
      <c r="E2016" s="266"/>
      <c r="F2016" s="264"/>
      <c r="G2016" s="182">
        <f t="shared" si="247"/>
        <v>0</v>
      </c>
    </row>
    <row r="2017" spans="1:7" ht="20.100000000000001" customHeight="1" x14ac:dyDescent="0.2">
      <c r="A2017" s="260"/>
      <c r="B2017" s="181">
        <f t="shared" si="246"/>
        <v>0</v>
      </c>
      <c r="C2017" s="261"/>
      <c r="D2017" s="262"/>
      <c r="E2017" s="266"/>
      <c r="F2017" s="264"/>
      <c r="G2017" s="182">
        <f t="shared" si="247"/>
        <v>0</v>
      </c>
    </row>
    <row r="2018" spans="1:7" ht="20.100000000000001" customHeight="1" x14ac:dyDescent="0.2">
      <c r="A2018" s="260"/>
      <c r="B2018" s="181">
        <f t="shared" si="246"/>
        <v>0</v>
      </c>
      <c r="C2018" s="261"/>
      <c r="D2018" s="262"/>
      <c r="E2018" s="263"/>
      <c r="F2018" s="264"/>
      <c r="G2018" s="182">
        <f t="shared" si="247"/>
        <v>0</v>
      </c>
    </row>
    <row r="2019" spans="1:7" ht="20.100000000000001" customHeight="1" x14ac:dyDescent="0.2">
      <c r="A2019" s="260"/>
      <c r="B2019" s="181">
        <f t="shared" si="246"/>
        <v>0</v>
      </c>
      <c r="C2019" s="261"/>
      <c r="D2019" s="262"/>
      <c r="E2019" s="263"/>
      <c r="F2019" s="264"/>
      <c r="G2019" s="182">
        <f t="shared" si="247"/>
        <v>0</v>
      </c>
    </row>
    <row r="2020" spans="1:7" ht="20.100000000000001" customHeight="1" x14ac:dyDescent="0.2">
      <c r="A2020" s="260"/>
      <c r="B2020" s="181">
        <f t="shared" si="246"/>
        <v>0</v>
      </c>
      <c r="C2020" s="261"/>
      <c r="D2020" s="262"/>
      <c r="E2020" s="263"/>
      <c r="F2020" s="264"/>
      <c r="G2020" s="182">
        <f t="shared" si="247"/>
        <v>0</v>
      </c>
    </row>
    <row r="2021" spans="1:7" ht="20.100000000000001" customHeight="1" x14ac:dyDescent="0.2">
      <c r="A2021" s="260"/>
      <c r="B2021" s="181">
        <f t="shared" si="246"/>
        <v>0</v>
      </c>
      <c r="C2021" s="261"/>
      <c r="D2021" s="262"/>
      <c r="E2021" s="263"/>
      <c r="F2021" s="264"/>
      <c r="G2021" s="182">
        <f t="shared" si="247"/>
        <v>0</v>
      </c>
    </row>
    <row r="2022" spans="1:7" ht="20.100000000000001" customHeight="1" x14ac:dyDescent="0.2">
      <c r="A2022" s="260"/>
      <c r="B2022" s="181">
        <f t="shared" si="246"/>
        <v>0</v>
      </c>
      <c r="C2022" s="261"/>
      <c r="D2022" s="262"/>
      <c r="E2022" s="263"/>
      <c r="F2022" s="264"/>
      <c r="G2022" s="182">
        <f t="shared" si="247"/>
        <v>0</v>
      </c>
    </row>
    <row r="2023" spans="1:7" ht="20.100000000000001" customHeight="1" x14ac:dyDescent="0.2">
      <c r="A2023" s="260"/>
      <c r="B2023" s="181">
        <f t="shared" si="246"/>
        <v>0</v>
      </c>
      <c r="C2023" s="261"/>
      <c r="D2023" s="262"/>
      <c r="E2023" s="263"/>
      <c r="F2023" s="264"/>
      <c r="G2023" s="182">
        <f t="shared" si="247"/>
        <v>0</v>
      </c>
    </row>
    <row r="2024" spans="1:7" ht="20.100000000000001" customHeight="1" x14ac:dyDescent="0.2">
      <c r="A2024" s="183"/>
      <c r="B2024" s="169"/>
      <c r="C2024" s="169"/>
      <c r="D2024" s="164"/>
      <c r="E2024" s="165"/>
      <c r="F2024" s="184" t="s">
        <v>38</v>
      </c>
      <c r="G2024" s="185">
        <f>SUBTOTAL(9,G2012:G2023)</f>
        <v>0</v>
      </c>
    </row>
    <row r="2025" spans="1:7" ht="20.100000000000001" customHeight="1" x14ac:dyDescent="0.2">
      <c r="A2025" s="183"/>
      <c r="B2025" s="169"/>
      <c r="C2025" s="186" t="s">
        <v>826</v>
      </c>
      <c r="D2025" s="164"/>
      <c r="E2025" s="165"/>
      <c r="F2025" s="166"/>
      <c r="G2025" s="187"/>
    </row>
    <row r="2026" spans="1:7" ht="20.100000000000001" customHeight="1" x14ac:dyDescent="0.2">
      <c r="A2026" s="260"/>
      <c r="B2026" s="181">
        <f t="shared" ref="B2026:B2035" si="248">IF(A2026=0,0,VLOOKUP(A2026,Tabla_Indices,2,FALSE))</f>
        <v>0</v>
      </c>
      <c r="C2026" s="267"/>
      <c r="D2026" s="262"/>
      <c r="E2026" s="263"/>
      <c r="F2026" s="264"/>
      <c r="G2026" s="182">
        <f>ROUND(E2026*F2026,2)</f>
        <v>0</v>
      </c>
    </row>
    <row r="2027" spans="1:7" ht="20.100000000000001" customHeight="1" x14ac:dyDescent="0.2">
      <c r="A2027" s="260"/>
      <c r="B2027" s="181">
        <f t="shared" si="248"/>
        <v>0</v>
      </c>
      <c r="C2027" s="261"/>
      <c r="D2027" s="262"/>
      <c r="E2027" s="263"/>
      <c r="F2027" s="264"/>
      <c r="G2027" s="182">
        <f>ROUND(E2027*F2027,2)</f>
        <v>0</v>
      </c>
    </row>
    <row r="2028" spans="1:7" ht="20.100000000000001" customHeight="1" x14ac:dyDescent="0.2">
      <c r="A2028" s="260"/>
      <c r="B2028" s="181">
        <f t="shared" si="248"/>
        <v>0</v>
      </c>
      <c r="C2028" s="261"/>
      <c r="D2028" s="262"/>
      <c r="E2028" s="263"/>
      <c r="F2028" s="264"/>
      <c r="G2028" s="182">
        <f t="shared" ref="G2028:G2035" si="249">ROUND(E2028*F2028,2)</f>
        <v>0</v>
      </c>
    </row>
    <row r="2029" spans="1:7" ht="20.100000000000001" customHeight="1" x14ac:dyDescent="0.2">
      <c r="A2029" s="260"/>
      <c r="B2029" s="181">
        <f t="shared" si="248"/>
        <v>0</v>
      </c>
      <c r="C2029" s="261"/>
      <c r="D2029" s="262"/>
      <c r="E2029" s="263"/>
      <c r="F2029" s="264"/>
      <c r="G2029" s="182">
        <f t="shared" si="249"/>
        <v>0</v>
      </c>
    </row>
    <row r="2030" spans="1:7" ht="20.100000000000001" customHeight="1" x14ac:dyDescent="0.2">
      <c r="A2030" s="260"/>
      <c r="B2030" s="181">
        <f t="shared" si="248"/>
        <v>0</v>
      </c>
      <c r="C2030" s="261"/>
      <c r="D2030" s="262"/>
      <c r="E2030" s="263"/>
      <c r="F2030" s="264"/>
      <c r="G2030" s="182">
        <f t="shared" si="249"/>
        <v>0</v>
      </c>
    </row>
    <row r="2031" spans="1:7" ht="20.100000000000001" customHeight="1" x14ac:dyDescent="0.2">
      <c r="A2031" s="260"/>
      <c r="B2031" s="181">
        <f t="shared" si="248"/>
        <v>0</v>
      </c>
      <c r="C2031" s="261"/>
      <c r="D2031" s="262"/>
      <c r="E2031" s="263"/>
      <c r="F2031" s="264"/>
      <c r="G2031" s="182">
        <f t="shared" si="249"/>
        <v>0</v>
      </c>
    </row>
    <row r="2032" spans="1:7" ht="20.100000000000001" customHeight="1" x14ac:dyDescent="0.2">
      <c r="A2032" s="260"/>
      <c r="B2032" s="181">
        <f t="shared" si="248"/>
        <v>0</v>
      </c>
      <c r="C2032" s="261"/>
      <c r="D2032" s="262"/>
      <c r="E2032" s="263"/>
      <c r="F2032" s="264"/>
      <c r="G2032" s="182">
        <f t="shared" si="249"/>
        <v>0</v>
      </c>
    </row>
    <row r="2033" spans="1:7" ht="20.100000000000001" customHeight="1" x14ac:dyDescent="0.2">
      <c r="A2033" s="260"/>
      <c r="B2033" s="181">
        <f t="shared" si="248"/>
        <v>0</v>
      </c>
      <c r="C2033" s="261"/>
      <c r="D2033" s="262"/>
      <c r="E2033" s="263"/>
      <c r="F2033" s="264"/>
      <c r="G2033" s="182">
        <f t="shared" si="249"/>
        <v>0</v>
      </c>
    </row>
    <row r="2034" spans="1:7" ht="20.100000000000001" customHeight="1" x14ac:dyDescent="0.2">
      <c r="A2034" s="260"/>
      <c r="B2034" s="181">
        <f t="shared" si="248"/>
        <v>0</v>
      </c>
      <c r="C2034" s="261"/>
      <c r="D2034" s="262"/>
      <c r="E2034" s="263"/>
      <c r="F2034" s="264"/>
      <c r="G2034" s="182">
        <f t="shared" si="249"/>
        <v>0</v>
      </c>
    </row>
    <row r="2035" spans="1:7" ht="20.100000000000001" customHeight="1" x14ac:dyDescent="0.2">
      <c r="A2035" s="260"/>
      <c r="B2035" s="181">
        <f t="shared" si="248"/>
        <v>0</v>
      </c>
      <c r="C2035" s="261"/>
      <c r="D2035" s="262"/>
      <c r="E2035" s="263"/>
      <c r="F2035" s="264"/>
      <c r="G2035" s="182">
        <f t="shared" si="249"/>
        <v>0</v>
      </c>
    </row>
    <row r="2036" spans="1:7" ht="20.100000000000001" customHeight="1" x14ac:dyDescent="0.2">
      <c r="A2036" s="183"/>
      <c r="B2036" s="169"/>
      <c r="C2036" s="169"/>
      <c r="D2036" s="164"/>
      <c r="E2036" s="165"/>
      <c r="F2036" s="184" t="s">
        <v>39</v>
      </c>
      <c r="G2036" s="185">
        <f>SUBTOTAL(9,G2026:G2035)</f>
        <v>0</v>
      </c>
    </row>
    <row r="2037" spans="1:7" ht="20.100000000000001" customHeight="1" x14ac:dyDescent="0.2">
      <c r="A2037" s="183"/>
      <c r="B2037" s="169"/>
      <c r="C2037" s="186" t="s">
        <v>827</v>
      </c>
      <c r="D2037" s="164"/>
      <c r="E2037" s="165"/>
      <c r="F2037" s="169"/>
      <c r="G2037" s="187"/>
    </row>
    <row r="2038" spans="1:7" ht="20.100000000000001" customHeight="1" x14ac:dyDescent="0.2">
      <c r="A2038" s="260"/>
      <c r="B2038" s="181">
        <f t="shared" ref="B2038:B2046" si="250">IF(A2038=0,0,VLOOKUP(A2038,Tabla_Indices,2,FALSE))</f>
        <v>0</v>
      </c>
      <c r="C2038" s="261"/>
      <c r="D2038" s="262"/>
      <c r="E2038" s="263"/>
      <c r="F2038" s="268"/>
      <c r="G2038" s="188">
        <f>ROUND(E2038*F2038,2)</f>
        <v>0</v>
      </c>
    </row>
    <row r="2039" spans="1:7" ht="20.100000000000001" customHeight="1" x14ac:dyDescent="0.2">
      <c r="A2039" s="260"/>
      <c r="B2039" s="181">
        <f t="shared" si="250"/>
        <v>0</v>
      </c>
      <c r="C2039" s="267"/>
      <c r="D2039" s="262"/>
      <c r="E2039" s="263"/>
      <c r="F2039" s="264"/>
      <c r="G2039" s="188">
        <f>ROUND(E2039*F2039,2)</f>
        <v>0</v>
      </c>
    </row>
    <row r="2040" spans="1:7" ht="20.100000000000001" customHeight="1" x14ac:dyDescent="0.2">
      <c r="A2040" s="260"/>
      <c r="B2040" s="181">
        <f t="shared" si="250"/>
        <v>0</v>
      </c>
      <c r="C2040" s="269"/>
      <c r="D2040" s="262"/>
      <c r="E2040" s="263"/>
      <c r="F2040" s="264"/>
      <c r="G2040" s="188">
        <f>ROUND(E2040*F2040,2)</f>
        <v>0</v>
      </c>
    </row>
    <row r="2041" spans="1:7" ht="20.100000000000001" customHeight="1" x14ac:dyDescent="0.2">
      <c r="A2041" s="260"/>
      <c r="B2041" s="181">
        <f t="shared" si="250"/>
        <v>0</v>
      </c>
      <c r="C2041" s="269"/>
      <c r="D2041" s="262"/>
      <c r="E2041" s="263"/>
      <c r="F2041" s="264"/>
      <c r="G2041" s="188">
        <f>ROUND(E2041*F2041,2)</f>
        <v>0</v>
      </c>
    </row>
    <row r="2042" spans="1:7" ht="20.100000000000001" customHeight="1" x14ac:dyDescent="0.2">
      <c r="A2042" s="260"/>
      <c r="B2042" s="181">
        <f t="shared" si="250"/>
        <v>0</v>
      </c>
      <c r="C2042" s="269"/>
      <c r="D2042" s="262"/>
      <c r="E2042" s="263"/>
      <c r="F2042" s="264"/>
      <c r="G2042" s="188">
        <f t="shared" ref="G2042:G2046" si="251">ROUND(E2042*F2042,2)</f>
        <v>0</v>
      </c>
    </row>
    <row r="2043" spans="1:7" ht="20.100000000000001" customHeight="1" x14ac:dyDescent="0.2">
      <c r="A2043" s="260"/>
      <c r="B2043" s="181">
        <f t="shared" si="250"/>
        <v>0</v>
      </c>
      <c r="C2043" s="269"/>
      <c r="D2043" s="262"/>
      <c r="E2043" s="263"/>
      <c r="F2043" s="264"/>
      <c r="G2043" s="188">
        <f t="shared" si="251"/>
        <v>0</v>
      </c>
    </row>
    <row r="2044" spans="1:7" ht="20.100000000000001" customHeight="1" x14ac:dyDescent="0.2">
      <c r="A2044" s="260"/>
      <c r="B2044" s="181">
        <f t="shared" si="250"/>
        <v>0</v>
      </c>
      <c r="C2044" s="261"/>
      <c r="D2044" s="262"/>
      <c r="E2044" s="263"/>
      <c r="F2044" s="264"/>
      <c r="G2044" s="188">
        <f t="shared" si="251"/>
        <v>0</v>
      </c>
    </row>
    <row r="2045" spans="1:7" ht="20.100000000000001" customHeight="1" x14ac:dyDescent="0.2">
      <c r="A2045" s="260"/>
      <c r="B2045" s="181">
        <f t="shared" si="250"/>
        <v>0</v>
      </c>
      <c r="C2045" s="261"/>
      <c r="D2045" s="262"/>
      <c r="E2045" s="263"/>
      <c r="F2045" s="264"/>
      <c r="G2045" s="188">
        <f t="shared" si="251"/>
        <v>0</v>
      </c>
    </row>
    <row r="2046" spans="1:7" ht="20.100000000000001" customHeight="1" x14ac:dyDescent="0.2">
      <c r="A2046" s="260"/>
      <c r="B2046" s="181">
        <f t="shared" si="250"/>
        <v>0</v>
      </c>
      <c r="C2046" s="261"/>
      <c r="D2046" s="262"/>
      <c r="E2046" s="263"/>
      <c r="F2046" s="264"/>
      <c r="G2046" s="188">
        <f t="shared" si="251"/>
        <v>0</v>
      </c>
    </row>
    <row r="2047" spans="1:7" ht="20.100000000000001" customHeight="1" x14ac:dyDescent="0.2">
      <c r="A2047" s="189"/>
      <c r="B2047" s="164"/>
      <c r="C2047" s="169"/>
      <c r="D2047" s="164"/>
      <c r="E2047" s="165"/>
      <c r="F2047" s="184" t="s">
        <v>40</v>
      </c>
      <c r="G2047" s="185">
        <f>SUBTOTAL(9,G2038:G2046)</f>
        <v>0</v>
      </c>
    </row>
    <row r="2048" spans="1:7" ht="20.100000000000001" customHeight="1" thickBot="1" x14ac:dyDescent="0.25">
      <c r="A2048" s="190"/>
      <c r="B2048" s="191"/>
      <c r="C2048" s="192"/>
      <c r="D2048" s="191"/>
      <c r="E2048" s="193"/>
      <c r="F2048" s="194"/>
      <c r="G2048" s="195"/>
    </row>
    <row r="2049" spans="1:7" ht="20.100000000000001" customHeight="1" thickBot="1" x14ac:dyDescent="0.25">
      <c r="A2049" s="244" t="str">
        <f>B2007</f>
        <v>13-1</v>
      </c>
      <c r="B2049" s="242" t="str">
        <f>C2007</f>
        <v>Piso Cerámico</v>
      </c>
      <c r="C2049" s="196"/>
      <c r="D2049" s="196" t="s">
        <v>41</v>
      </c>
      <c r="E2049" s="197"/>
      <c r="F2049" s="198" t="s">
        <v>42</v>
      </c>
      <c r="G2049" s="199">
        <f>SUBTOTAL(9,G2012:G2048)</f>
        <v>0</v>
      </c>
    </row>
    <row r="2050" spans="1:7" ht="20.100000000000001" customHeight="1" thickTop="1" thickBot="1" x14ac:dyDescent="0.25"/>
    <row r="2051" spans="1:7" ht="20.100000000000001" customHeight="1" thickTop="1" x14ac:dyDescent="0.2">
      <c r="A2051" s="335" t="s">
        <v>44</v>
      </c>
      <c r="B2051" s="336"/>
      <c r="C2051" s="336"/>
      <c r="D2051" s="336"/>
      <c r="E2051" s="336"/>
      <c r="F2051" s="336"/>
      <c r="G2051" s="337"/>
    </row>
    <row r="2052" spans="1:7" ht="20.100000000000001" customHeight="1" x14ac:dyDescent="0.2">
      <c r="A2052" s="154" t="s">
        <v>823</v>
      </c>
      <c r="B2052" s="155" t="str">
        <f>Comitente</f>
        <v>DIRECCIÓN ARQUITECTURA</v>
      </c>
      <c r="C2052" s="156"/>
      <c r="D2052" s="157"/>
      <c r="E2052" s="157"/>
      <c r="F2052" s="158"/>
      <c r="G2052" s="159"/>
    </row>
    <row r="2053" spans="1:7" ht="20.100000000000001" customHeight="1" x14ac:dyDescent="0.2">
      <c r="A2053" s="154" t="s">
        <v>824</v>
      </c>
      <c r="B2053" s="155">
        <f>Contratista</f>
        <v>0</v>
      </c>
      <c r="C2053" s="160"/>
      <c r="D2053" s="160"/>
      <c r="E2053" s="160"/>
      <c r="F2053" s="155"/>
      <c r="G2053" s="161"/>
    </row>
    <row r="2054" spans="1:7" ht="20.100000000000001" customHeight="1" x14ac:dyDescent="0.2">
      <c r="A2054" s="154" t="s">
        <v>31</v>
      </c>
      <c r="B2054" s="155" t="str">
        <f>Obra</f>
        <v>ESTADIO DEPORTIVO U.P.C.N.</v>
      </c>
      <c r="C2054" s="160"/>
      <c r="D2054" s="160"/>
      <c r="E2054" s="160"/>
      <c r="F2054" s="155" t="s">
        <v>45</v>
      </c>
      <c r="G2054" s="161" t="str">
        <f>Fecha_Base</f>
        <v>02/11/2017</v>
      </c>
    </row>
    <row r="2055" spans="1:7" ht="20.100000000000001" customHeight="1" x14ac:dyDescent="0.2">
      <c r="A2055" s="162" t="s">
        <v>822</v>
      </c>
      <c r="B2055" s="163" t="str">
        <f>Ubicación</f>
        <v>DEPARTAMENTO RAWSON</v>
      </c>
      <c r="C2055" s="163"/>
      <c r="D2055" s="164"/>
      <c r="E2055" s="165"/>
      <c r="F2055" s="166"/>
      <c r="G2055" s="167"/>
    </row>
    <row r="2056" spans="1:7" ht="20.100000000000001" customHeight="1" x14ac:dyDescent="0.2">
      <c r="A2056" s="162" t="s">
        <v>46</v>
      </c>
      <c r="B2056" s="270">
        <v>13</v>
      </c>
      <c r="C2056" s="169" t="str">
        <f>IF(B2056="","",VLOOKUP(B2056,Computo_Presupuesto,2,FALSE))</f>
        <v>PISOS, ZOCALOS, UMBRALES Y ANTEPECHOS</v>
      </c>
      <c r="D2056" s="170"/>
      <c r="E2056" s="165"/>
      <c r="F2056" s="166"/>
      <c r="G2056" s="167"/>
    </row>
    <row r="2057" spans="1:7" ht="20.100000000000001" customHeight="1" x14ac:dyDescent="0.2">
      <c r="A2057" s="162" t="s">
        <v>32</v>
      </c>
      <c r="B2057" s="248" t="s">
        <v>1721</v>
      </c>
      <c r="C2057" s="169" t="str">
        <f>IF(B2057=0,"",VLOOKUP(B2057,Computo_Presupuesto,2,FALSE))</f>
        <v>Alfombras</v>
      </c>
      <c r="D2057" s="164"/>
      <c r="E2057" s="165"/>
      <c r="F2057" s="163" t="s">
        <v>33</v>
      </c>
      <c r="G2057" s="171" t="str">
        <f>IF(B2057=0,"",VLOOKUP(B2057,Computo_Presupuesto,4,FALSE))</f>
        <v>m2</v>
      </c>
    </row>
    <row r="2058" spans="1:7" ht="20.100000000000001" customHeight="1" x14ac:dyDescent="0.2">
      <c r="A2058" s="162"/>
      <c r="B2058" s="163"/>
      <c r="C2058" s="169"/>
      <c r="D2058" s="164"/>
      <c r="E2058" s="165"/>
      <c r="F2058" s="169"/>
      <c r="G2058" s="172"/>
    </row>
    <row r="2059" spans="1:7" ht="20.100000000000001" customHeight="1" x14ac:dyDescent="0.2">
      <c r="A2059" s="338" t="s">
        <v>685</v>
      </c>
      <c r="B2059" s="339"/>
      <c r="C2059" s="340" t="s">
        <v>0</v>
      </c>
      <c r="D2059" s="340" t="s">
        <v>34</v>
      </c>
      <c r="E2059" s="341" t="s">
        <v>35</v>
      </c>
      <c r="F2059" s="342" t="s">
        <v>36</v>
      </c>
      <c r="G2059" s="343" t="s">
        <v>37</v>
      </c>
    </row>
    <row r="2060" spans="1:7" ht="20.100000000000001" customHeight="1" x14ac:dyDescent="0.2">
      <c r="A2060" s="173" t="s">
        <v>686</v>
      </c>
      <c r="B2060" s="174" t="s">
        <v>687</v>
      </c>
      <c r="C2060" s="340"/>
      <c r="D2060" s="340"/>
      <c r="E2060" s="341"/>
      <c r="F2060" s="342"/>
      <c r="G2060" s="343"/>
    </row>
    <row r="2061" spans="1:7" ht="20.100000000000001" customHeight="1" x14ac:dyDescent="0.2">
      <c r="A2061" s="259"/>
      <c r="B2061" s="175"/>
      <c r="C2061" s="176" t="s">
        <v>825</v>
      </c>
      <c r="D2061" s="177"/>
      <c r="E2061" s="178"/>
      <c r="F2061" s="179"/>
      <c r="G2061" s="180"/>
    </row>
    <row r="2062" spans="1:7" ht="20.100000000000001" customHeight="1" x14ac:dyDescent="0.2">
      <c r="A2062" s="260"/>
      <c r="B2062" s="181">
        <f t="shared" ref="B2062:B2073" si="252">IF(A2062=0,0,VLOOKUP(A2062,Tabla_Indices,2,FALSE))</f>
        <v>0</v>
      </c>
      <c r="C2062" s="261"/>
      <c r="D2062" s="262"/>
      <c r="E2062" s="263"/>
      <c r="F2062" s="264"/>
      <c r="G2062" s="182">
        <f>ROUND(E2062*F2062,2)</f>
        <v>0</v>
      </c>
    </row>
    <row r="2063" spans="1:7" ht="20.100000000000001" customHeight="1" x14ac:dyDescent="0.2">
      <c r="A2063" s="265"/>
      <c r="B2063" s="181">
        <f t="shared" si="252"/>
        <v>0</v>
      </c>
      <c r="C2063" s="261"/>
      <c r="D2063" s="262"/>
      <c r="E2063" s="263"/>
      <c r="F2063" s="264"/>
      <c r="G2063" s="182">
        <f t="shared" ref="G2063:G2073" si="253">ROUND(E2063*F2063,2)</f>
        <v>0</v>
      </c>
    </row>
    <row r="2064" spans="1:7" ht="20.100000000000001" customHeight="1" x14ac:dyDescent="0.2">
      <c r="A2064" s="260"/>
      <c r="B2064" s="181">
        <f t="shared" si="252"/>
        <v>0</v>
      </c>
      <c r="C2064" s="261"/>
      <c r="D2064" s="262"/>
      <c r="E2064" s="263"/>
      <c r="F2064" s="264"/>
      <c r="G2064" s="182">
        <f t="shared" si="253"/>
        <v>0</v>
      </c>
    </row>
    <row r="2065" spans="1:7" ht="20.100000000000001" customHeight="1" x14ac:dyDescent="0.2">
      <c r="A2065" s="260"/>
      <c r="B2065" s="181">
        <f t="shared" si="252"/>
        <v>0</v>
      </c>
      <c r="C2065" s="261"/>
      <c r="D2065" s="262"/>
      <c r="E2065" s="263"/>
      <c r="F2065" s="264"/>
      <c r="G2065" s="182">
        <f t="shared" si="253"/>
        <v>0</v>
      </c>
    </row>
    <row r="2066" spans="1:7" ht="20.100000000000001" customHeight="1" x14ac:dyDescent="0.2">
      <c r="A2066" s="260"/>
      <c r="B2066" s="181">
        <f t="shared" si="252"/>
        <v>0</v>
      </c>
      <c r="C2066" s="261"/>
      <c r="D2066" s="262"/>
      <c r="E2066" s="266"/>
      <c r="F2066" s="264"/>
      <c r="G2066" s="182">
        <f t="shared" si="253"/>
        <v>0</v>
      </c>
    </row>
    <row r="2067" spans="1:7" ht="20.100000000000001" customHeight="1" x14ac:dyDescent="0.2">
      <c r="A2067" s="260"/>
      <c r="B2067" s="181">
        <f t="shared" si="252"/>
        <v>0</v>
      </c>
      <c r="C2067" s="261"/>
      <c r="D2067" s="262"/>
      <c r="E2067" s="266"/>
      <c r="F2067" s="264"/>
      <c r="G2067" s="182">
        <f t="shared" si="253"/>
        <v>0</v>
      </c>
    </row>
    <row r="2068" spans="1:7" ht="20.100000000000001" customHeight="1" x14ac:dyDescent="0.2">
      <c r="A2068" s="260"/>
      <c r="B2068" s="181">
        <f t="shared" si="252"/>
        <v>0</v>
      </c>
      <c r="C2068" s="261"/>
      <c r="D2068" s="262"/>
      <c r="E2068" s="263"/>
      <c r="F2068" s="264"/>
      <c r="G2068" s="182">
        <f t="shared" si="253"/>
        <v>0</v>
      </c>
    </row>
    <row r="2069" spans="1:7" ht="20.100000000000001" customHeight="1" x14ac:dyDescent="0.2">
      <c r="A2069" s="260"/>
      <c r="B2069" s="181">
        <f t="shared" si="252"/>
        <v>0</v>
      </c>
      <c r="C2069" s="261"/>
      <c r="D2069" s="262"/>
      <c r="E2069" s="263"/>
      <c r="F2069" s="264"/>
      <c r="G2069" s="182">
        <f t="shared" si="253"/>
        <v>0</v>
      </c>
    </row>
    <row r="2070" spans="1:7" ht="20.100000000000001" customHeight="1" x14ac:dyDescent="0.2">
      <c r="A2070" s="260"/>
      <c r="B2070" s="181">
        <f t="shared" si="252"/>
        <v>0</v>
      </c>
      <c r="C2070" s="261"/>
      <c r="D2070" s="262"/>
      <c r="E2070" s="263"/>
      <c r="F2070" s="264"/>
      <c r="G2070" s="182">
        <f t="shared" si="253"/>
        <v>0</v>
      </c>
    </row>
    <row r="2071" spans="1:7" ht="20.100000000000001" customHeight="1" x14ac:dyDescent="0.2">
      <c r="A2071" s="260"/>
      <c r="B2071" s="181">
        <f t="shared" si="252"/>
        <v>0</v>
      </c>
      <c r="C2071" s="261"/>
      <c r="D2071" s="262"/>
      <c r="E2071" s="263"/>
      <c r="F2071" s="264"/>
      <c r="G2071" s="182">
        <f t="shared" si="253"/>
        <v>0</v>
      </c>
    </row>
    <row r="2072" spans="1:7" ht="20.100000000000001" customHeight="1" x14ac:dyDescent="0.2">
      <c r="A2072" s="260"/>
      <c r="B2072" s="181">
        <f t="shared" si="252"/>
        <v>0</v>
      </c>
      <c r="C2072" s="261"/>
      <c r="D2072" s="262"/>
      <c r="E2072" s="263"/>
      <c r="F2072" s="264"/>
      <c r="G2072" s="182">
        <f t="shared" si="253"/>
        <v>0</v>
      </c>
    </row>
    <row r="2073" spans="1:7" ht="20.100000000000001" customHeight="1" x14ac:dyDescent="0.2">
      <c r="A2073" s="260"/>
      <c r="B2073" s="181">
        <f t="shared" si="252"/>
        <v>0</v>
      </c>
      <c r="C2073" s="261"/>
      <c r="D2073" s="262"/>
      <c r="E2073" s="263"/>
      <c r="F2073" s="264"/>
      <c r="G2073" s="182">
        <f t="shared" si="253"/>
        <v>0</v>
      </c>
    </row>
    <row r="2074" spans="1:7" ht="20.100000000000001" customHeight="1" x14ac:dyDescent="0.2">
      <c r="A2074" s="183"/>
      <c r="B2074" s="169"/>
      <c r="C2074" s="169"/>
      <c r="D2074" s="164"/>
      <c r="E2074" s="165"/>
      <c r="F2074" s="184" t="s">
        <v>38</v>
      </c>
      <c r="G2074" s="185">
        <f>SUBTOTAL(9,G2062:G2073)</f>
        <v>0</v>
      </c>
    </row>
    <row r="2075" spans="1:7" ht="20.100000000000001" customHeight="1" x14ac:dyDescent="0.2">
      <c r="A2075" s="183"/>
      <c r="B2075" s="169"/>
      <c r="C2075" s="186" t="s">
        <v>826</v>
      </c>
      <c r="D2075" s="164"/>
      <c r="E2075" s="165"/>
      <c r="F2075" s="166"/>
      <c r="G2075" s="187"/>
    </row>
    <row r="2076" spans="1:7" ht="20.100000000000001" customHeight="1" x14ac:dyDescent="0.2">
      <c r="A2076" s="260"/>
      <c r="B2076" s="181">
        <f t="shared" ref="B2076:B2085" si="254">IF(A2076=0,0,VLOOKUP(A2076,Tabla_Indices,2,FALSE))</f>
        <v>0</v>
      </c>
      <c r="C2076" s="267"/>
      <c r="D2076" s="262"/>
      <c r="E2076" s="263"/>
      <c r="F2076" s="264"/>
      <c r="G2076" s="182">
        <f>ROUND(E2076*F2076,2)</f>
        <v>0</v>
      </c>
    </row>
    <row r="2077" spans="1:7" ht="20.100000000000001" customHeight="1" x14ac:dyDescent="0.2">
      <c r="A2077" s="260"/>
      <c r="B2077" s="181">
        <f t="shared" si="254"/>
        <v>0</v>
      </c>
      <c r="C2077" s="261"/>
      <c r="D2077" s="262"/>
      <c r="E2077" s="263"/>
      <c r="F2077" s="264"/>
      <c r="G2077" s="182">
        <f>ROUND(E2077*F2077,2)</f>
        <v>0</v>
      </c>
    </row>
    <row r="2078" spans="1:7" ht="20.100000000000001" customHeight="1" x14ac:dyDescent="0.2">
      <c r="A2078" s="260"/>
      <c r="B2078" s="181">
        <f t="shared" si="254"/>
        <v>0</v>
      </c>
      <c r="C2078" s="261"/>
      <c r="D2078" s="262"/>
      <c r="E2078" s="263"/>
      <c r="F2078" s="264"/>
      <c r="G2078" s="182">
        <f t="shared" ref="G2078:G2085" si="255">ROUND(E2078*F2078,2)</f>
        <v>0</v>
      </c>
    </row>
    <row r="2079" spans="1:7" ht="20.100000000000001" customHeight="1" x14ac:dyDescent="0.2">
      <c r="A2079" s="260"/>
      <c r="B2079" s="181">
        <f t="shared" si="254"/>
        <v>0</v>
      </c>
      <c r="C2079" s="261"/>
      <c r="D2079" s="262"/>
      <c r="E2079" s="263"/>
      <c r="F2079" s="264"/>
      <c r="G2079" s="182">
        <f t="shared" si="255"/>
        <v>0</v>
      </c>
    </row>
    <row r="2080" spans="1:7" ht="20.100000000000001" customHeight="1" x14ac:dyDescent="0.2">
      <c r="A2080" s="260"/>
      <c r="B2080" s="181">
        <f t="shared" si="254"/>
        <v>0</v>
      </c>
      <c r="C2080" s="261"/>
      <c r="D2080" s="262"/>
      <c r="E2080" s="263"/>
      <c r="F2080" s="264"/>
      <c r="G2080" s="182">
        <f t="shared" si="255"/>
        <v>0</v>
      </c>
    </row>
    <row r="2081" spans="1:7" ht="20.100000000000001" customHeight="1" x14ac:dyDescent="0.2">
      <c r="A2081" s="260"/>
      <c r="B2081" s="181">
        <f t="shared" si="254"/>
        <v>0</v>
      </c>
      <c r="C2081" s="261"/>
      <c r="D2081" s="262"/>
      <c r="E2081" s="263"/>
      <c r="F2081" s="264"/>
      <c r="G2081" s="182">
        <f t="shared" si="255"/>
        <v>0</v>
      </c>
    </row>
    <row r="2082" spans="1:7" ht="20.100000000000001" customHeight="1" x14ac:dyDescent="0.2">
      <c r="A2082" s="260"/>
      <c r="B2082" s="181">
        <f t="shared" si="254"/>
        <v>0</v>
      </c>
      <c r="C2082" s="261"/>
      <c r="D2082" s="262"/>
      <c r="E2082" s="263"/>
      <c r="F2082" s="264"/>
      <c r="G2082" s="182">
        <f t="shared" si="255"/>
        <v>0</v>
      </c>
    </row>
    <row r="2083" spans="1:7" ht="20.100000000000001" customHeight="1" x14ac:dyDescent="0.2">
      <c r="A2083" s="260"/>
      <c r="B2083" s="181">
        <f t="shared" si="254"/>
        <v>0</v>
      </c>
      <c r="C2083" s="261"/>
      <c r="D2083" s="262"/>
      <c r="E2083" s="263"/>
      <c r="F2083" s="264"/>
      <c r="G2083" s="182">
        <f t="shared" si="255"/>
        <v>0</v>
      </c>
    </row>
    <row r="2084" spans="1:7" ht="20.100000000000001" customHeight="1" x14ac:dyDescent="0.2">
      <c r="A2084" s="260"/>
      <c r="B2084" s="181">
        <f t="shared" si="254"/>
        <v>0</v>
      </c>
      <c r="C2084" s="261"/>
      <c r="D2084" s="262"/>
      <c r="E2084" s="263"/>
      <c r="F2084" s="264"/>
      <c r="G2084" s="182">
        <f t="shared" si="255"/>
        <v>0</v>
      </c>
    </row>
    <row r="2085" spans="1:7" ht="20.100000000000001" customHeight="1" x14ac:dyDescent="0.2">
      <c r="A2085" s="260"/>
      <c r="B2085" s="181">
        <f t="shared" si="254"/>
        <v>0</v>
      </c>
      <c r="C2085" s="261"/>
      <c r="D2085" s="262"/>
      <c r="E2085" s="263"/>
      <c r="F2085" s="264"/>
      <c r="G2085" s="182">
        <f t="shared" si="255"/>
        <v>0</v>
      </c>
    </row>
    <row r="2086" spans="1:7" ht="20.100000000000001" customHeight="1" x14ac:dyDescent="0.2">
      <c r="A2086" s="183"/>
      <c r="B2086" s="169"/>
      <c r="C2086" s="169"/>
      <c r="D2086" s="164"/>
      <c r="E2086" s="165"/>
      <c r="F2086" s="184" t="s">
        <v>39</v>
      </c>
      <c r="G2086" s="185">
        <f>SUBTOTAL(9,G2076:G2085)</f>
        <v>0</v>
      </c>
    </row>
    <row r="2087" spans="1:7" ht="20.100000000000001" customHeight="1" x14ac:dyDescent="0.2">
      <c r="A2087" s="183"/>
      <c r="B2087" s="169"/>
      <c r="C2087" s="186" t="s">
        <v>827</v>
      </c>
      <c r="D2087" s="164"/>
      <c r="E2087" s="165"/>
      <c r="F2087" s="169"/>
      <c r="G2087" s="187"/>
    </row>
    <row r="2088" spans="1:7" ht="20.100000000000001" customHeight="1" x14ac:dyDescent="0.2">
      <c r="A2088" s="260"/>
      <c r="B2088" s="181">
        <f t="shared" ref="B2088:B2096" si="256">IF(A2088=0,0,VLOOKUP(A2088,Tabla_Indices,2,FALSE))</f>
        <v>0</v>
      </c>
      <c r="C2088" s="261"/>
      <c r="D2088" s="262"/>
      <c r="E2088" s="263"/>
      <c r="F2088" s="268"/>
      <c r="G2088" s="188">
        <f>ROUND(E2088*F2088,2)</f>
        <v>0</v>
      </c>
    </row>
    <row r="2089" spans="1:7" ht="20.100000000000001" customHeight="1" x14ac:dyDescent="0.2">
      <c r="A2089" s="260"/>
      <c r="B2089" s="181">
        <f t="shared" si="256"/>
        <v>0</v>
      </c>
      <c r="C2089" s="267"/>
      <c r="D2089" s="262"/>
      <c r="E2089" s="263"/>
      <c r="F2089" s="264"/>
      <c r="G2089" s="188">
        <f>ROUND(E2089*F2089,2)</f>
        <v>0</v>
      </c>
    </row>
    <row r="2090" spans="1:7" ht="20.100000000000001" customHeight="1" x14ac:dyDescent="0.2">
      <c r="A2090" s="260"/>
      <c r="B2090" s="181">
        <f t="shared" si="256"/>
        <v>0</v>
      </c>
      <c r="C2090" s="269"/>
      <c r="D2090" s="262"/>
      <c r="E2090" s="263"/>
      <c r="F2090" s="264"/>
      <c r="G2090" s="188">
        <f>ROUND(E2090*F2090,2)</f>
        <v>0</v>
      </c>
    </row>
    <row r="2091" spans="1:7" ht="20.100000000000001" customHeight="1" x14ac:dyDescent="0.2">
      <c r="A2091" s="260"/>
      <c r="B2091" s="181">
        <f t="shared" si="256"/>
        <v>0</v>
      </c>
      <c r="C2091" s="269"/>
      <c r="D2091" s="262"/>
      <c r="E2091" s="263"/>
      <c r="F2091" s="264"/>
      <c r="G2091" s="188">
        <f>ROUND(E2091*F2091,2)</f>
        <v>0</v>
      </c>
    </row>
    <row r="2092" spans="1:7" ht="20.100000000000001" customHeight="1" x14ac:dyDescent="0.2">
      <c r="A2092" s="260"/>
      <c r="B2092" s="181">
        <f t="shared" si="256"/>
        <v>0</v>
      </c>
      <c r="C2092" s="269"/>
      <c r="D2092" s="262"/>
      <c r="E2092" s="263"/>
      <c r="F2092" s="264"/>
      <c r="G2092" s="188">
        <f t="shared" ref="G2092:G2096" si="257">ROUND(E2092*F2092,2)</f>
        <v>0</v>
      </c>
    </row>
    <row r="2093" spans="1:7" ht="20.100000000000001" customHeight="1" x14ac:dyDescent="0.2">
      <c r="A2093" s="260"/>
      <c r="B2093" s="181">
        <f t="shared" si="256"/>
        <v>0</v>
      </c>
      <c r="C2093" s="269"/>
      <c r="D2093" s="262"/>
      <c r="E2093" s="263"/>
      <c r="F2093" s="264"/>
      <c r="G2093" s="188">
        <f t="shared" si="257"/>
        <v>0</v>
      </c>
    </row>
    <row r="2094" spans="1:7" ht="20.100000000000001" customHeight="1" x14ac:dyDescent="0.2">
      <c r="A2094" s="260"/>
      <c r="B2094" s="181">
        <f t="shared" si="256"/>
        <v>0</v>
      </c>
      <c r="C2094" s="261"/>
      <c r="D2094" s="262"/>
      <c r="E2094" s="263"/>
      <c r="F2094" s="264"/>
      <c r="G2094" s="188">
        <f t="shared" si="257"/>
        <v>0</v>
      </c>
    </row>
    <row r="2095" spans="1:7" ht="20.100000000000001" customHeight="1" x14ac:dyDescent="0.2">
      <c r="A2095" s="260"/>
      <c r="B2095" s="181">
        <f t="shared" si="256"/>
        <v>0</v>
      </c>
      <c r="C2095" s="261"/>
      <c r="D2095" s="262"/>
      <c r="E2095" s="263"/>
      <c r="F2095" s="264"/>
      <c r="G2095" s="188">
        <f t="shared" si="257"/>
        <v>0</v>
      </c>
    </row>
    <row r="2096" spans="1:7" ht="20.100000000000001" customHeight="1" x14ac:dyDescent="0.2">
      <c r="A2096" s="260"/>
      <c r="B2096" s="181">
        <f t="shared" si="256"/>
        <v>0</v>
      </c>
      <c r="C2096" s="261"/>
      <c r="D2096" s="262"/>
      <c r="E2096" s="263"/>
      <c r="F2096" s="264"/>
      <c r="G2096" s="188">
        <f t="shared" si="257"/>
        <v>0</v>
      </c>
    </row>
    <row r="2097" spans="1:7" ht="20.100000000000001" customHeight="1" x14ac:dyDescent="0.2">
      <c r="A2097" s="189"/>
      <c r="B2097" s="164"/>
      <c r="C2097" s="169"/>
      <c r="D2097" s="164"/>
      <c r="E2097" s="165"/>
      <c r="F2097" s="184" t="s">
        <v>40</v>
      </c>
      <c r="G2097" s="185">
        <f>SUBTOTAL(9,G2088:G2096)</f>
        <v>0</v>
      </c>
    </row>
    <row r="2098" spans="1:7" ht="20.100000000000001" customHeight="1" thickBot="1" x14ac:dyDescent="0.25">
      <c r="A2098" s="190"/>
      <c r="B2098" s="191"/>
      <c r="C2098" s="192"/>
      <c r="D2098" s="191"/>
      <c r="E2098" s="193"/>
      <c r="F2098" s="194"/>
      <c r="G2098" s="195"/>
    </row>
    <row r="2099" spans="1:7" ht="20.100000000000001" customHeight="1" thickBot="1" x14ac:dyDescent="0.25">
      <c r="A2099" s="244" t="str">
        <f>B2057</f>
        <v>13-2</v>
      </c>
      <c r="B2099" s="242" t="str">
        <f>C2057</f>
        <v>Alfombras</v>
      </c>
      <c r="C2099" s="196"/>
      <c r="D2099" s="196" t="s">
        <v>41</v>
      </c>
      <c r="E2099" s="197"/>
      <c r="F2099" s="198" t="s">
        <v>42</v>
      </c>
      <c r="G2099" s="199">
        <f>SUBTOTAL(9,G2062:G2098)</f>
        <v>0</v>
      </c>
    </row>
    <row r="2100" spans="1:7" ht="20.100000000000001" customHeight="1" thickTop="1" thickBot="1" x14ac:dyDescent="0.25"/>
    <row r="2101" spans="1:7" ht="20.100000000000001" customHeight="1" thickTop="1" x14ac:dyDescent="0.2">
      <c r="A2101" s="335" t="s">
        <v>44</v>
      </c>
      <c r="B2101" s="336"/>
      <c r="C2101" s="336"/>
      <c r="D2101" s="336"/>
      <c r="E2101" s="336"/>
      <c r="F2101" s="336"/>
      <c r="G2101" s="337"/>
    </row>
    <row r="2102" spans="1:7" ht="20.100000000000001" customHeight="1" x14ac:dyDescent="0.2">
      <c r="A2102" s="154" t="s">
        <v>823</v>
      </c>
      <c r="B2102" s="155" t="str">
        <f>Comitente</f>
        <v>DIRECCIÓN ARQUITECTURA</v>
      </c>
      <c r="C2102" s="156"/>
      <c r="D2102" s="157"/>
      <c r="E2102" s="157"/>
      <c r="F2102" s="158"/>
      <c r="G2102" s="159"/>
    </row>
    <row r="2103" spans="1:7" ht="20.100000000000001" customHeight="1" x14ac:dyDescent="0.2">
      <c r="A2103" s="154" t="s">
        <v>824</v>
      </c>
      <c r="B2103" s="155">
        <f>Contratista</f>
        <v>0</v>
      </c>
      <c r="C2103" s="160"/>
      <c r="D2103" s="160"/>
      <c r="E2103" s="160"/>
      <c r="F2103" s="155"/>
      <c r="G2103" s="161"/>
    </row>
    <row r="2104" spans="1:7" ht="20.100000000000001" customHeight="1" x14ac:dyDescent="0.2">
      <c r="A2104" s="154" t="s">
        <v>31</v>
      </c>
      <c r="B2104" s="155" t="str">
        <f>Obra</f>
        <v>ESTADIO DEPORTIVO U.P.C.N.</v>
      </c>
      <c r="C2104" s="160"/>
      <c r="D2104" s="160"/>
      <c r="E2104" s="160"/>
      <c r="F2104" s="155" t="s">
        <v>45</v>
      </c>
      <c r="G2104" s="161" t="str">
        <f>Fecha_Base</f>
        <v>02/11/2017</v>
      </c>
    </row>
    <row r="2105" spans="1:7" ht="20.100000000000001" customHeight="1" x14ac:dyDescent="0.2">
      <c r="A2105" s="162" t="s">
        <v>822</v>
      </c>
      <c r="B2105" s="163" t="str">
        <f>Ubicación</f>
        <v>DEPARTAMENTO RAWSON</v>
      </c>
      <c r="C2105" s="163"/>
      <c r="D2105" s="164"/>
      <c r="E2105" s="165"/>
      <c r="F2105" s="166"/>
      <c r="G2105" s="167"/>
    </row>
    <row r="2106" spans="1:7" ht="20.100000000000001" customHeight="1" x14ac:dyDescent="0.2">
      <c r="A2106" s="162" t="s">
        <v>46</v>
      </c>
      <c r="B2106" s="270">
        <v>13</v>
      </c>
      <c r="C2106" s="169" t="str">
        <f>IF(B2106="","",VLOOKUP(B2106,Computo_Presupuesto,2,FALSE))</f>
        <v>PISOS, ZOCALOS, UMBRALES Y ANTEPECHOS</v>
      </c>
      <c r="D2106" s="170"/>
      <c r="E2106" s="165"/>
      <c r="F2106" s="166"/>
      <c r="G2106" s="167"/>
    </row>
    <row r="2107" spans="1:7" ht="20.100000000000001" customHeight="1" x14ac:dyDescent="0.2">
      <c r="A2107" s="162" t="s">
        <v>32</v>
      </c>
      <c r="B2107" s="248" t="s">
        <v>1722</v>
      </c>
      <c r="C2107" s="169" t="str">
        <f>IF(B2107=0,"",VLOOKUP(B2107,Computo_Presupuesto,2,FALSE))</f>
        <v>Piso de madera flotante - Piso cancha de volley</v>
      </c>
      <c r="D2107" s="164"/>
      <c r="E2107" s="165"/>
      <c r="F2107" s="163" t="s">
        <v>33</v>
      </c>
      <c r="G2107" s="171" t="str">
        <f>IF(B2107=0,"",VLOOKUP(B2107,Computo_Presupuesto,4,FALSE))</f>
        <v>m2</v>
      </c>
    </row>
    <row r="2108" spans="1:7" ht="20.100000000000001" customHeight="1" x14ac:dyDescent="0.2">
      <c r="A2108" s="162"/>
      <c r="B2108" s="163"/>
      <c r="C2108" s="169"/>
      <c r="D2108" s="164"/>
      <c r="E2108" s="165"/>
      <c r="F2108" s="169"/>
      <c r="G2108" s="172"/>
    </row>
    <row r="2109" spans="1:7" ht="20.100000000000001" customHeight="1" x14ac:dyDescent="0.2">
      <c r="A2109" s="338" t="s">
        <v>685</v>
      </c>
      <c r="B2109" s="339"/>
      <c r="C2109" s="340" t="s">
        <v>0</v>
      </c>
      <c r="D2109" s="340" t="s">
        <v>34</v>
      </c>
      <c r="E2109" s="341" t="s">
        <v>35</v>
      </c>
      <c r="F2109" s="342" t="s">
        <v>36</v>
      </c>
      <c r="G2109" s="343" t="s">
        <v>37</v>
      </c>
    </row>
    <row r="2110" spans="1:7" s="15" customFormat="1" ht="20.100000000000001" customHeight="1" x14ac:dyDescent="0.2">
      <c r="A2110" s="173" t="s">
        <v>686</v>
      </c>
      <c r="B2110" s="174" t="s">
        <v>687</v>
      </c>
      <c r="C2110" s="340"/>
      <c r="D2110" s="340"/>
      <c r="E2110" s="341"/>
      <c r="F2110" s="342"/>
      <c r="G2110" s="343"/>
    </row>
    <row r="2111" spans="1:7" ht="20.100000000000001" customHeight="1" x14ac:dyDescent="0.2">
      <c r="A2111" s="259"/>
      <c r="B2111" s="175"/>
      <c r="C2111" s="176" t="s">
        <v>825</v>
      </c>
      <c r="D2111" s="177"/>
      <c r="E2111" s="178"/>
      <c r="F2111" s="179"/>
      <c r="G2111" s="180"/>
    </row>
    <row r="2112" spans="1:7" ht="20.100000000000001" customHeight="1" x14ac:dyDescent="0.2">
      <c r="A2112" s="260"/>
      <c r="B2112" s="181">
        <f t="shared" ref="B2112:B2123" si="258">IF(A2112=0,0,VLOOKUP(A2112,Tabla_Indices,2,FALSE))</f>
        <v>0</v>
      </c>
      <c r="C2112" s="261"/>
      <c r="D2112" s="262"/>
      <c r="E2112" s="263"/>
      <c r="F2112" s="264"/>
      <c r="G2112" s="182">
        <f>ROUND(E2112*F2112,2)</f>
        <v>0</v>
      </c>
    </row>
    <row r="2113" spans="1:7" ht="20.100000000000001" customHeight="1" x14ac:dyDescent="0.2">
      <c r="A2113" s="265"/>
      <c r="B2113" s="181">
        <f t="shared" si="258"/>
        <v>0</v>
      </c>
      <c r="C2113" s="261"/>
      <c r="D2113" s="262"/>
      <c r="E2113" s="263"/>
      <c r="F2113" s="264"/>
      <c r="G2113" s="182">
        <f t="shared" ref="G2113:G2123" si="259">ROUND(E2113*F2113,2)</f>
        <v>0</v>
      </c>
    </row>
    <row r="2114" spans="1:7" ht="20.100000000000001" customHeight="1" x14ac:dyDescent="0.2">
      <c r="A2114" s="260"/>
      <c r="B2114" s="181">
        <f t="shared" si="258"/>
        <v>0</v>
      </c>
      <c r="C2114" s="261"/>
      <c r="D2114" s="262"/>
      <c r="E2114" s="263"/>
      <c r="F2114" s="264"/>
      <c r="G2114" s="182">
        <f t="shared" si="259"/>
        <v>0</v>
      </c>
    </row>
    <row r="2115" spans="1:7" ht="20.100000000000001" customHeight="1" x14ac:dyDescent="0.2">
      <c r="A2115" s="260"/>
      <c r="B2115" s="181">
        <f t="shared" si="258"/>
        <v>0</v>
      </c>
      <c r="C2115" s="261"/>
      <c r="D2115" s="262"/>
      <c r="E2115" s="263"/>
      <c r="F2115" s="264"/>
      <c r="G2115" s="182">
        <f t="shared" si="259"/>
        <v>0</v>
      </c>
    </row>
    <row r="2116" spans="1:7" ht="20.100000000000001" customHeight="1" x14ac:dyDescent="0.2">
      <c r="A2116" s="260"/>
      <c r="B2116" s="181">
        <f t="shared" si="258"/>
        <v>0</v>
      </c>
      <c r="C2116" s="261"/>
      <c r="D2116" s="262"/>
      <c r="E2116" s="266"/>
      <c r="F2116" s="264"/>
      <c r="G2116" s="182">
        <f t="shared" si="259"/>
        <v>0</v>
      </c>
    </row>
    <row r="2117" spans="1:7" ht="20.100000000000001" customHeight="1" x14ac:dyDescent="0.2">
      <c r="A2117" s="260"/>
      <c r="B2117" s="181">
        <f t="shared" si="258"/>
        <v>0</v>
      </c>
      <c r="C2117" s="261"/>
      <c r="D2117" s="262"/>
      <c r="E2117" s="266"/>
      <c r="F2117" s="264"/>
      <c r="G2117" s="182">
        <f t="shared" si="259"/>
        <v>0</v>
      </c>
    </row>
    <row r="2118" spans="1:7" ht="20.100000000000001" customHeight="1" x14ac:dyDescent="0.2">
      <c r="A2118" s="260"/>
      <c r="B2118" s="181">
        <f t="shared" si="258"/>
        <v>0</v>
      </c>
      <c r="C2118" s="261"/>
      <c r="D2118" s="262"/>
      <c r="E2118" s="263"/>
      <c r="F2118" s="264"/>
      <c r="G2118" s="182">
        <f t="shared" si="259"/>
        <v>0</v>
      </c>
    </row>
    <row r="2119" spans="1:7" ht="20.100000000000001" customHeight="1" x14ac:dyDescent="0.2">
      <c r="A2119" s="260"/>
      <c r="B2119" s="181">
        <f t="shared" si="258"/>
        <v>0</v>
      </c>
      <c r="C2119" s="261"/>
      <c r="D2119" s="262"/>
      <c r="E2119" s="263"/>
      <c r="F2119" s="264"/>
      <c r="G2119" s="182">
        <f t="shared" si="259"/>
        <v>0</v>
      </c>
    </row>
    <row r="2120" spans="1:7" ht="20.100000000000001" customHeight="1" x14ac:dyDescent="0.2">
      <c r="A2120" s="260"/>
      <c r="B2120" s="181">
        <f t="shared" si="258"/>
        <v>0</v>
      </c>
      <c r="C2120" s="261"/>
      <c r="D2120" s="262"/>
      <c r="E2120" s="263"/>
      <c r="F2120" s="264"/>
      <c r="G2120" s="182">
        <f t="shared" si="259"/>
        <v>0</v>
      </c>
    </row>
    <row r="2121" spans="1:7" ht="20.100000000000001" customHeight="1" x14ac:dyDescent="0.2">
      <c r="A2121" s="260"/>
      <c r="B2121" s="181">
        <f t="shared" si="258"/>
        <v>0</v>
      </c>
      <c r="C2121" s="261"/>
      <c r="D2121" s="262"/>
      <c r="E2121" s="263"/>
      <c r="F2121" s="264"/>
      <c r="G2121" s="182">
        <f t="shared" si="259"/>
        <v>0</v>
      </c>
    </row>
    <row r="2122" spans="1:7" ht="20.100000000000001" customHeight="1" x14ac:dyDescent="0.2">
      <c r="A2122" s="260"/>
      <c r="B2122" s="181">
        <f t="shared" si="258"/>
        <v>0</v>
      </c>
      <c r="C2122" s="261"/>
      <c r="D2122" s="262"/>
      <c r="E2122" s="263"/>
      <c r="F2122" s="264"/>
      <c r="G2122" s="182">
        <f t="shared" si="259"/>
        <v>0</v>
      </c>
    </row>
    <row r="2123" spans="1:7" ht="20.100000000000001" customHeight="1" x14ac:dyDescent="0.2">
      <c r="A2123" s="260"/>
      <c r="B2123" s="181">
        <f t="shared" si="258"/>
        <v>0</v>
      </c>
      <c r="C2123" s="261"/>
      <c r="D2123" s="262"/>
      <c r="E2123" s="263"/>
      <c r="F2123" s="264"/>
      <c r="G2123" s="182">
        <f t="shared" si="259"/>
        <v>0</v>
      </c>
    </row>
    <row r="2124" spans="1:7" ht="20.100000000000001" customHeight="1" x14ac:dyDescent="0.2">
      <c r="A2124" s="183"/>
      <c r="B2124" s="169"/>
      <c r="C2124" s="169"/>
      <c r="D2124" s="164"/>
      <c r="E2124" s="165"/>
      <c r="F2124" s="184" t="s">
        <v>38</v>
      </c>
      <c r="G2124" s="185">
        <f>SUBTOTAL(9,G2112:G2123)</f>
        <v>0</v>
      </c>
    </row>
    <row r="2125" spans="1:7" ht="20.100000000000001" customHeight="1" x14ac:dyDescent="0.2">
      <c r="A2125" s="183"/>
      <c r="B2125" s="169"/>
      <c r="C2125" s="186" t="s">
        <v>826</v>
      </c>
      <c r="D2125" s="164"/>
      <c r="E2125" s="165"/>
      <c r="F2125" s="166"/>
      <c r="G2125" s="187"/>
    </row>
    <row r="2126" spans="1:7" ht="20.100000000000001" customHeight="1" x14ac:dyDescent="0.2">
      <c r="A2126" s="260"/>
      <c r="B2126" s="181">
        <f t="shared" ref="B2126:B2135" si="260">IF(A2126=0,0,VLOOKUP(A2126,Tabla_Indices,2,FALSE))</f>
        <v>0</v>
      </c>
      <c r="C2126" s="267"/>
      <c r="D2126" s="262"/>
      <c r="E2126" s="263"/>
      <c r="F2126" s="264"/>
      <c r="G2126" s="182">
        <f>ROUND(E2126*F2126,2)</f>
        <v>0</v>
      </c>
    </row>
    <row r="2127" spans="1:7" ht="20.100000000000001" customHeight="1" x14ac:dyDescent="0.2">
      <c r="A2127" s="260"/>
      <c r="B2127" s="181">
        <f t="shared" si="260"/>
        <v>0</v>
      </c>
      <c r="C2127" s="261"/>
      <c r="D2127" s="262"/>
      <c r="E2127" s="263"/>
      <c r="F2127" s="264"/>
      <c r="G2127" s="182">
        <f>ROUND(E2127*F2127,2)</f>
        <v>0</v>
      </c>
    </row>
    <row r="2128" spans="1:7" ht="20.100000000000001" customHeight="1" x14ac:dyDescent="0.2">
      <c r="A2128" s="260"/>
      <c r="B2128" s="181">
        <f t="shared" si="260"/>
        <v>0</v>
      </c>
      <c r="C2128" s="261"/>
      <c r="D2128" s="262"/>
      <c r="E2128" s="263"/>
      <c r="F2128" s="264"/>
      <c r="G2128" s="182">
        <f t="shared" ref="G2128:G2135" si="261">ROUND(E2128*F2128,2)</f>
        <v>0</v>
      </c>
    </row>
    <row r="2129" spans="1:7" ht="20.100000000000001" customHeight="1" x14ac:dyDescent="0.2">
      <c r="A2129" s="260"/>
      <c r="B2129" s="181">
        <f t="shared" si="260"/>
        <v>0</v>
      </c>
      <c r="C2129" s="261"/>
      <c r="D2129" s="262"/>
      <c r="E2129" s="263"/>
      <c r="F2129" s="264"/>
      <c r="G2129" s="182">
        <f t="shared" si="261"/>
        <v>0</v>
      </c>
    </row>
    <row r="2130" spans="1:7" ht="20.100000000000001" customHeight="1" x14ac:dyDescent="0.2">
      <c r="A2130" s="260"/>
      <c r="B2130" s="181">
        <f t="shared" si="260"/>
        <v>0</v>
      </c>
      <c r="C2130" s="261"/>
      <c r="D2130" s="262"/>
      <c r="E2130" s="263"/>
      <c r="F2130" s="264"/>
      <c r="G2130" s="182">
        <f t="shared" si="261"/>
        <v>0</v>
      </c>
    </row>
    <row r="2131" spans="1:7" ht="20.100000000000001" customHeight="1" x14ac:dyDescent="0.2">
      <c r="A2131" s="260"/>
      <c r="B2131" s="181">
        <f t="shared" si="260"/>
        <v>0</v>
      </c>
      <c r="C2131" s="261"/>
      <c r="D2131" s="262"/>
      <c r="E2131" s="263"/>
      <c r="F2131" s="264"/>
      <c r="G2131" s="182">
        <f t="shared" si="261"/>
        <v>0</v>
      </c>
    </row>
    <row r="2132" spans="1:7" ht="20.100000000000001" customHeight="1" x14ac:dyDescent="0.2">
      <c r="A2132" s="260"/>
      <c r="B2132" s="181">
        <f t="shared" si="260"/>
        <v>0</v>
      </c>
      <c r="C2132" s="261"/>
      <c r="D2132" s="262"/>
      <c r="E2132" s="263"/>
      <c r="F2132" s="264"/>
      <c r="G2132" s="182">
        <f t="shared" si="261"/>
        <v>0</v>
      </c>
    </row>
    <row r="2133" spans="1:7" ht="20.100000000000001" customHeight="1" x14ac:dyDescent="0.2">
      <c r="A2133" s="260"/>
      <c r="B2133" s="181">
        <f t="shared" si="260"/>
        <v>0</v>
      </c>
      <c r="C2133" s="261"/>
      <c r="D2133" s="262"/>
      <c r="E2133" s="263"/>
      <c r="F2133" s="264"/>
      <c r="G2133" s="182">
        <f t="shared" si="261"/>
        <v>0</v>
      </c>
    </row>
    <row r="2134" spans="1:7" ht="20.100000000000001" customHeight="1" x14ac:dyDescent="0.2">
      <c r="A2134" s="260"/>
      <c r="B2134" s="181">
        <f t="shared" si="260"/>
        <v>0</v>
      </c>
      <c r="C2134" s="261"/>
      <c r="D2134" s="262"/>
      <c r="E2134" s="263"/>
      <c r="F2134" s="264"/>
      <c r="G2134" s="182">
        <f t="shared" si="261"/>
        <v>0</v>
      </c>
    </row>
    <row r="2135" spans="1:7" ht="20.100000000000001" customHeight="1" x14ac:dyDescent="0.2">
      <c r="A2135" s="260"/>
      <c r="B2135" s="181">
        <f t="shared" si="260"/>
        <v>0</v>
      </c>
      <c r="C2135" s="261"/>
      <c r="D2135" s="262"/>
      <c r="E2135" s="263"/>
      <c r="F2135" s="264"/>
      <c r="G2135" s="182">
        <f t="shared" si="261"/>
        <v>0</v>
      </c>
    </row>
    <row r="2136" spans="1:7" ht="20.100000000000001" customHeight="1" x14ac:dyDescent="0.2">
      <c r="A2136" s="183"/>
      <c r="B2136" s="169"/>
      <c r="C2136" s="169"/>
      <c r="D2136" s="164"/>
      <c r="E2136" s="165"/>
      <c r="F2136" s="184" t="s">
        <v>39</v>
      </c>
      <c r="G2136" s="185">
        <f>SUBTOTAL(9,G2126:G2135)</f>
        <v>0</v>
      </c>
    </row>
    <row r="2137" spans="1:7" ht="20.100000000000001" customHeight="1" x14ac:dyDescent="0.2">
      <c r="A2137" s="183"/>
      <c r="B2137" s="169"/>
      <c r="C2137" s="186" t="s">
        <v>827</v>
      </c>
      <c r="D2137" s="164"/>
      <c r="E2137" s="165"/>
      <c r="F2137" s="169"/>
      <c r="G2137" s="187"/>
    </row>
    <row r="2138" spans="1:7" ht="20.100000000000001" customHeight="1" x14ac:dyDescent="0.2">
      <c r="A2138" s="260"/>
      <c r="B2138" s="181">
        <f t="shared" ref="B2138:B2146" si="262">IF(A2138=0,0,VLOOKUP(A2138,Tabla_Indices,2,FALSE))</f>
        <v>0</v>
      </c>
      <c r="C2138" s="261"/>
      <c r="D2138" s="262"/>
      <c r="E2138" s="263"/>
      <c r="F2138" s="268"/>
      <c r="G2138" s="188">
        <f>ROUND(E2138*F2138,2)</f>
        <v>0</v>
      </c>
    </row>
    <row r="2139" spans="1:7" ht="20.100000000000001" customHeight="1" x14ac:dyDescent="0.2">
      <c r="A2139" s="260"/>
      <c r="B2139" s="181">
        <f t="shared" si="262"/>
        <v>0</v>
      </c>
      <c r="C2139" s="267"/>
      <c r="D2139" s="262"/>
      <c r="E2139" s="263"/>
      <c r="F2139" s="264"/>
      <c r="G2139" s="188">
        <f>ROUND(E2139*F2139,2)</f>
        <v>0</v>
      </c>
    </row>
    <row r="2140" spans="1:7" ht="20.100000000000001" customHeight="1" x14ac:dyDescent="0.2">
      <c r="A2140" s="260"/>
      <c r="B2140" s="181">
        <f t="shared" si="262"/>
        <v>0</v>
      </c>
      <c r="C2140" s="269"/>
      <c r="D2140" s="262"/>
      <c r="E2140" s="263"/>
      <c r="F2140" s="264"/>
      <c r="G2140" s="188">
        <f>ROUND(E2140*F2140,2)</f>
        <v>0</v>
      </c>
    </row>
    <row r="2141" spans="1:7" ht="20.100000000000001" customHeight="1" x14ac:dyDescent="0.2">
      <c r="A2141" s="260"/>
      <c r="B2141" s="181">
        <f t="shared" si="262"/>
        <v>0</v>
      </c>
      <c r="C2141" s="269"/>
      <c r="D2141" s="262"/>
      <c r="E2141" s="263"/>
      <c r="F2141" s="264"/>
      <c r="G2141" s="188">
        <f>ROUND(E2141*F2141,2)</f>
        <v>0</v>
      </c>
    </row>
    <row r="2142" spans="1:7" ht="20.100000000000001" customHeight="1" x14ac:dyDescent="0.2">
      <c r="A2142" s="260"/>
      <c r="B2142" s="181">
        <f t="shared" si="262"/>
        <v>0</v>
      </c>
      <c r="C2142" s="269"/>
      <c r="D2142" s="262"/>
      <c r="E2142" s="263"/>
      <c r="F2142" s="264"/>
      <c r="G2142" s="188">
        <f t="shared" ref="G2142:G2146" si="263">ROUND(E2142*F2142,2)</f>
        <v>0</v>
      </c>
    </row>
    <row r="2143" spans="1:7" ht="20.100000000000001" customHeight="1" x14ac:dyDescent="0.2">
      <c r="A2143" s="260"/>
      <c r="B2143" s="181">
        <f t="shared" si="262"/>
        <v>0</v>
      </c>
      <c r="C2143" s="269"/>
      <c r="D2143" s="262"/>
      <c r="E2143" s="263"/>
      <c r="F2143" s="264"/>
      <c r="G2143" s="188">
        <f t="shared" si="263"/>
        <v>0</v>
      </c>
    </row>
    <row r="2144" spans="1:7" ht="20.100000000000001" customHeight="1" x14ac:dyDescent="0.2">
      <c r="A2144" s="260"/>
      <c r="B2144" s="181">
        <f t="shared" si="262"/>
        <v>0</v>
      </c>
      <c r="C2144" s="261"/>
      <c r="D2144" s="262"/>
      <c r="E2144" s="263"/>
      <c r="F2144" s="264"/>
      <c r="G2144" s="188">
        <f t="shared" si="263"/>
        <v>0</v>
      </c>
    </row>
    <row r="2145" spans="1:7" ht="20.100000000000001" customHeight="1" x14ac:dyDescent="0.2">
      <c r="A2145" s="260"/>
      <c r="B2145" s="181">
        <f t="shared" si="262"/>
        <v>0</v>
      </c>
      <c r="C2145" s="261"/>
      <c r="D2145" s="262"/>
      <c r="E2145" s="263"/>
      <c r="F2145" s="264"/>
      <c r="G2145" s="188">
        <f t="shared" si="263"/>
        <v>0</v>
      </c>
    </row>
    <row r="2146" spans="1:7" ht="20.100000000000001" customHeight="1" x14ac:dyDescent="0.2">
      <c r="A2146" s="260"/>
      <c r="B2146" s="181">
        <f t="shared" si="262"/>
        <v>0</v>
      </c>
      <c r="C2146" s="261"/>
      <c r="D2146" s="262"/>
      <c r="E2146" s="263"/>
      <c r="F2146" s="264"/>
      <c r="G2146" s="188">
        <f t="shared" si="263"/>
        <v>0</v>
      </c>
    </row>
    <row r="2147" spans="1:7" ht="20.100000000000001" customHeight="1" x14ac:dyDescent="0.2">
      <c r="A2147" s="243"/>
      <c r="B2147" s="164"/>
      <c r="C2147" s="169"/>
      <c r="D2147" s="164"/>
      <c r="E2147" s="165"/>
      <c r="F2147" s="184" t="s">
        <v>40</v>
      </c>
      <c r="G2147" s="185">
        <f>SUBTOTAL(9,G2138:G2146)</f>
        <v>0</v>
      </c>
    </row>
    <row r="2148" spans="1:7" ht="20.100000000000001" customHeight="1" thickBot="1" x14ac:dyDescent="0.25">
      <c r="A2148" s="190"/>
      <c r="B2148" s="191"/>
      <c r="C2148" s="192"/>
      <c r="D2148" s="191"/>
      <c r="E2148" s="193"/>
      <c r="F2148" s="194"/>
      <c r="G2148" s="195"/>
    </row>
    <row r="2149" spans="1:7" ht="20.100000000000001" customHeight="1" thickBot="1" x14ac:dyDescent="0.25">
      <c r="A2149" s="244" t="str">
        <f>B2107</f>
        <v>13-3</v>
      </c>
      <c r="B2149" s="242" t="str">
        <f>C2107</f>
        <v>Piso de madera flotante - Piso cancha de volley</v>
      </c>
      <c r="C2149" s="196"/>
      <c r="D2149" s="196" t="s">
        <v>41</v>
      </c>
      <c r="E2149" s="197"/>
      <c r="F2149" s="198" t="s">
        <v>42</v>
      </c>
      <c r="G2149" s="199">
        <f>SUBTOTAL(9,G2112:G2148)</f>
        <v>0</v>
      </c>
    </row>
    <row r="2150" spans="1:7" ht="20.100000000000001" customHeight="1" thickTop="1" thickBot="1" x14ac:dyDescent="0.25"/>
    <row r="2151" spans="1:7" ht="20.100000000000001" customHeight="1" thickTop="1" x14ac:dyDescent="0.2">
      <c r="A2151" s="335" t="s">
        <v>44</v>
      </c>
      <c r="B2151" s="336"/>
      <c r="C2151" s="336"/>
      <c r="D2151" s="336"/>
      <c r="E2151" s="336"/>
      <c r="F2151" s="336"/>
      <c r="G2151" s="337"/>
    </row>
    <row r="2152" spans="1:7" ht="20.100000000000001" customHeight="1" x14ac:dyDescent="0.2">
      <c r="A2152" s="154" t="s">
        <v>823</v>
      </c>
      <c r="B2152" s="155" t="str">
        <f>Comitente</f>
        <v>DIRECCIÓN ARQUITECTURA</v>
      </c>
      <c r="C2152" s="156"/>
      <c r="D2152" s="157"/>
      <c r="E2152" s="157"/>
      <c r="F2152" s="158"/>
      <c r="G2152" s="159"/>
    </row>
    <row r="2153" spans="1:7" ht="20.100000000000001" customHeight="1" x14ac:dyDescent="0.2">
      <c r="A2153" s="154" t="s">
        <v>824</v>
      </c>
      <c r="B2153" s="155">
        <f>Contratista</f>
        <v>0</v>
      </c>
      <c r="C2153" s="160"/>
      <c r="D2153" s="160"/>
      <c r="E2153" s="160"/>
      <c r="F2153" s="155"/>
      <c r="G2153" s="161"/>
    </row>
    <row r="2154" spans="1:7" ht="20.100000000000001" customHeight="1" x14ac:dyDescent="0.2">
      <c r="A2154" s="154" t="s">
        <v>31</v>
      </c>
      <c r="B2154" s="155" t="str">
        <f>Obra</f>
        <v>ESTADIO DEPORTIVO U.P.C.N.</v>
      </c>
      <c r="C2154" s="160"/>
      <c r="D2154" s="160"/>
      <c r="E2154" s="160"/>
      <c r="F2154" s="155" t="s">
        <v>45</v>
      </c>
      <c r="G2154" s="161" t="str">
        <f>Fecha_Base</f>
        <v>02/11/2017</v>
      </c>
    </row>
    <row r="2155" spans="1:7" ht="20.100000000000001" customHeight="1" x14ac:dyDescent="0.2">
      <c r="A2155" s="162" t="s">
        <v>822</v>
      </c>
      <c r="B2155" s="163" t="str">
        <f>Ubicación</f>
        <v>DEPARTAMENTO RAWSON</v>
      </c>
      <c r="C2155" s="163"/>
      <c r="D2155" s="164"/>
      <c r="E2155" s="165"/>
      <c r="F2155" s="166"/>
      <c r="G2155" s="167"/>
    </row>
    <row r="2156" spans="1:7" ht="20.100000000000001" customHeight="1" x14ac:dyDescent="0.2">
      <c r="A2156" s="162" t="s">
        <v>46</v>
      </c>
      <c r="B2156" s="270">
        <v>13</v>
      </c>
      <c r="C2156" s="169" t="str">
        <f>IF(B2156="","",VLOOKUP(B2156,Computo_Presupuesto,2,FALSE))</f>
        <v>PISOS, ZOCALOS, UMBRALES Y ANTEPECHOS</v>
      </c>
      <c r="D2156" s="170"/>
      <c r="E2156" s="165"/>
      <c r="F2156" s="166"/>
      <c r="G2156" s="167"/>
    </row>
    <row r="2157" spans="1:7" ht="20.100000000000001" customHeight="1" x14ac:dyDescent="0.2">
      <c r="A2157" s="162" t="s">
        <v>32</v>
      </c>
      <c r="B2157" s="248" t="s">
        <v>1765</v>
      </c>
      <c r="C2157" s="169" t="str">
        <f>IF(B2157=0,"",VLOOKUP(B2157,Computo_Presupuesto,2,FALSE))</f>
        <v>Piso cemento rodillado - Interior</v>
      </c>
      <c r="D2157" s="164"/>
      <c r="E2157" s="165"/>
      <c r="F2157" s="163" t="s">
        <v>33</v>
      </c>
      <c r="G2157" s="171" t="str">
        <f>IF(B2157=0,"",VLOOKUP(B2157,Computo_Presupuesto,4,FALSE))</f>
        <v>m2</v>
      </c>
    </row>
    <row r="2158" spans="1:7" ht="20.100000000000001" customHeight="1" x14ac:dyDescent="0.2">
      <c r="A2158" s="162"/>
      <c r="B2158" s="163"/>
      <c r="C2158" s="169"/>
      <c r="D2158" s="164"/>
      <c r="E2158" s="165"/>
      <c r="F2158" s="169"/>
      <c r="G2158" s="172"/>
    </row>
    <row r="2159" spans="1:7" ht="20.100000000000001" customHeight="1" x14ac:dyDescent="0.2">
      <c r="A2159" s="338" t="s">
        <v>685</v>
      </c>
      <c r="B2159" s="339"/>
      <c r="C2159" s="340" t="s">
        <v>0</v>
      </c>
      <c r="D2159" s="340" t="s">
        <v>34</v>
      </c>
      <c r="E2159" s="341" t="s">
        <v>35</v>
      </c>
      <c r="F2159" s="342" t="s">
        <v>36</v>
      </c>
      <c r="G2159" s="343" t="s">
        <v>37</v>
      </c>
    </row>
    <row r="2160" spans="1:7" ht="20.100000000000001" customHeight="1" x14ac:dyDescent="0.2">
      <c r="A2160" s="173" t="s">
        <v>686</v>
      </c>
      <c r="B2160" s="174" t="s">
        <v>687</v>
      </c>
      <c r="C2160" s="340"/>
      <c r="D2160" s="340"/>
      <c r="E2160" s="341"/>
      <c r="F2160" s="342"/>
      <c r="G2160" s="343"/>
    </row>
    <row r="2161" spans="1:7" ht="20.100000000000001" customHeight="1" x14ac:dyDescent="0.2">
      <c r="A2161" s="259"/>
      <c r="B2161" s="175"/>
      <c r="C2161" s="176" t="s">
        <v>825</v>
      </c>
      <c r="D2161" s="177"/>
      <c r="E2161" s="178"/>
      <c r="F2161" s="179"/>
      <c r="G2161" s="180"/>
    </row>
    <row r="2162" spans="1:7" ht="20.100000000000001" customHeight="1" x14ac:dyDescent="0.2">
      <c r="A2162" s="260"/>
      <c r="B2162" s="181">
        <f t="shared" ref="B2162:B2173" si="264">IF(A2162=0,0,VLOOKUP(A2162,Tabla_Indices,2,FALSE))</f>
        <v>0</v>
      </c>
      <c r="C2162" s="261"/>
      <c r="D2162" s="262"/>
      <c r="E2162" s="263"/>
      <c r="F2162" s="264"/>
      <c r="G2162" s="182">
        <f>ROUND(E2162*F2162,2)</f>
        <v>0</v>
      </c>
    </row>
    <row r="2163" spans="1:7" ht="20.100000000000001" customHeight="1" x14ac:dyDescent="0.2">
      <c r="A2163" s="265"/>
      <c r="B2163" s="181">
        <f t="shared" si="264"/>
        <v>0</v>
      </c>
      <c r="C2163" s="261"/>
      <c r="D2163" s="262"/>
      <c r="E2163" s="263"/>
      <c r="F2163" s="264"/>
      <c r="G2163" s="182">
        <f t="shared" ref="G2163:G2173" si="265">ROUND(E2163*F2163,2)</f>
        <v>0</v>
      </c>
    </row>
    <row r="2164" spans="1:7" ht="20.100000000000001" customHeight="1" x14ac:dyDescent="0.2">
      <c r="A2164" s="260"/>
      <c r="B2164" s="181">
        <f t="shared" si="264"/>
        <v>0</v>
      </c>
      <c r="C2164" s="261"/>
      <c r="D2164" s="262"/>
      <c r="E2164" s="263"/>
      <c r="F2164" s="264"/>
      <c r="G2164" s="182">
        <f t="shared" si="265"/>
        <v>0</v>
      </c>
    </row>
    <row r="2165" spans="1:7" ht="20.100000000000001" customHeight="1" x14ac:dyDescent="0.2">
      <c r="A2165" s="260"/>
      <c r="B2165" s="181">
        <f t="shared" si="264"/>
        <v>0</v>
      </c>
      <c r="C2165" s="261"/>
      <c r="D2165" s="262"/>
      <c r="E2165" s="263"/>
      <c r="F2165" s="264"/>
      <c r="G2165" s="182">
        <f t="shared" si="265"/>
        <v>0</v>
      </c>
    </row>
    <row r="2166" spans="1:7" ht="20.100000000000001" customHeight="1" x14ac:dyDescent="0.2">
      <c r="A2166" s="260"/>
      <c r="B2166" s="181">
        <f t="shared" si="264"/>
        <v>0</v>
      </c>
      <c r="C2166" s="261"/>
      <c r="D2166" s="262"/>
      <c r="E2166" s="266"/>
      <c r="F2166" s="264"/>
      <c r="G2166" s="182">
        <f t="shared" si="265"/>
        <v>0</v>
      </c>
    </row>
    <row r="2167" spans="1:7" ht="20.100000000000001" customHeight="1" x14ac:dyDescent="0.2">
      <c r="A2167" s="260"/>
      <c r="B2167" s="181">
        <f t="shared" si="264"/>
        <v>0</v>
      </c>
      <c r="C2167" s="261"/>
      <c r="D2167" s="262"/>
      <c r="E2167" s="266"/>
      <c r="F2167" s="264"/>
      <c r="G2167" s="182">
        <f t="shared" si="265"/>
        <v>0</v>
      </c>
    </row>
    <row r="2168" spans="1:7" ht="20.100000000000001" customHeight="1" x14ac:dyDescent="0.2">
      <c r="A2168" s="260"/>
      <c r="B2168" s="181">
        <f t="shared" si="264"/>
        <v>0</v>
      </c>
      <c r="C2168" s="261"/>
      <c r="D2168" s="262"/>
      <c r="E2168" s="263"/>
      <c r="F2168" s="264"/>
      <c r="G2168" s="182">
        <f t="shared" si="265"/>
        <v>0</v>
      </c>
    </row>
    <row r="2169" spans="1:7" ht="20.100000000000001" customHeight="1" x14ac:dyDescent="0.2">
      <c r="A2169" s="260"/>
      <c r="B2169" s="181">
        <f t="shared" si="264"/>
        <v>0</v>
      </c>
      <c r="C2169" s="261"/>
      <c r="D2169" s="262"/>
      <c r="E2169" s="263"/>
      <c r="F2169" s="264"/>
      <c r="G2169" s="182">
        <f t="shared" si="265"/>
        <v>0</v>
      </c>
    </row>
    <row r="2170" spans="1:7" ht="20.100000000000001" customHeight="1" x14ac:dyDescent="0.2">
      <c r="A2170" s="260"/>
      <c r="B2170" s="181">
        <f t="shared" si="264"/>
        <v>0</v>
      </c>
      <c r="C2170" s="261"/>
      <c r="D2170" s="262"/>
      <c r="E2170" s="263"/>
      <c r="F2170" s="264"/>
      <c r="G2170" s="182">
        <f t="shared" si="265"/>
        <v>0</v>
      </c>
    </row>
    <row r="2171" spans="1:7" ht="20.100000000000001" customHeight="1" x14ac:dyDescent="0.2">
      <c r="A2171" s="260"/>
      <c r="B2171" s="181">
        <f t="shared" si="264"/>
        <v>0</v>
      </c>
      <c r="C2171" s="261"/>
      <c r="D2171" s="262"/>
      <c r="E2171" s="263"/>
      <c r="F2171" s="264"/>
      <c r="G2171" s="182">
        <f t="shared" si="265"/>
        <v>0</v>
      </c>
    </row>
    <row r="2172" spans="1:7" ht="20.100000000000001" customHeight="1" x14ac:dyDescent="0.2">
      <c r="A2172" s="260"/>
      <c r="B2172" s="181">
        <f t="shared" si="264"/>
        <v>0</v>
      </c>
      <c r="C2172" s="261"/>
      <c r="D2172" s="262"/>
      <c r="E2172" s="263"/>
      <c r="F2172" s="264"/>
      <c r="G2172" s="182">
        <f t="shared" si="265"/>
        <v>0</v>
      </c>
    </row>
    <row r="2173" spans="1:7" ht="20.100000000000001" customHeight="1" x14ac:dyDescent="0.2">
      <c r="A2173" s="260"/>
      <c r="B2173" s="181">
        <f t="shared" si="264"/>
        <v>0</v>
      </c>
      <c r="C2173" s="261"/>
      <c r="D2173" s="262"/>
      <c r="E2173" s="263"/>
      <c r="F2173" s="264"/>
      <c r="G2173" s="182">
        <f t="shared" si="265"/>
        <v>0</v>
      </c>
    </row>
    <row r="2174" spans="1:7" ht="20.100000000000001" customHeight="1" x14ac:dyDescent="0.2">
      <c r="A2174" s="183"/>
      <c r="B2174" s="169"/>
      <c r="C2174" s="169"/>
      <c r="D2174" s="164"/>
      <c r="E2174" s="165"/>
      <c r="F2174" s="184" t="s">
        <v>38</v>
      </c>
      <c r="G2174" s="185">
        <f>SUBTOTAL(9,G2162:G2173)</f>
        <v>0</v>
      </c>
    </row>
    <row r="2175" spans="1:7" ht="20.100000000000001" customHeight="1" x14ac:dyDescent="0.2">
      <c r="A2175" s="183"/>
      <c r="B2175" s="169"/>
      <c r="C2175" s="186" t="s">
        <v>826</v>
      </c>
      <c r="D2175" s="164"/>
      <c r="E2175" s="165"/>
      <c r="F2175" s="166"/>
      <c r="G2175" s="187"/>
    </row>
    <row r="2176" spans="1:7" ht="20.100000000000001" customHeight="1" x14ac:dyDescent="0.2">
      <c r="A2176" s="260"/>
      <c r="B2176" s="181">
        <f t="shared" ref="B2176:B2185" si="266">IF(A2176=0,0,VLOOKUP(A2176,Tabla_Indices,2,FALSE))</f>
        <v>0</v>
      </c>
      <c r="C2176" s="267"/>
      <c r="D2176" s="262"/>
      <c r="E2176" s="263"/>
      <c r="F2176" s="264"/>
      <c r="G2176" s="182">
        <f>ROUND(E2176*F2176,2)</f>
        <v>0</v>
      </c>
    </row>
    <row r="2177" spans="1:7" ht="20.100000000000001" customHeight="1" x14ac:dyDescent="0.2">
      <c r="A2177" s="260"/>
      <c r="B2177" s="181">
        <f t="shared" si="266"/>
        <v>0</v>
      </c>
      <c r="C2177" s="261"/>
      <c r="D2177" s="262"/>
      <c r="E2177" s="263"/>
      <c r="F2177" s="264"/>
      <c r="G2177" s="182">
        <f>ROUND(E2177*F2177,2)</f>
        <v>0</v>
      </c>
    </row>
    <row r="2178" spans="1:7" ht="20.100000000000001" customHeight="1" x14ac:dyDescent="0.2">
      <c r="A2178" s="260"/>
      <c r="B2178" s="181">
        <f t="shared" si="266"/>
        <v>0</v>
      </c>
      <c r="C2178" s="261"/>
      <c r="D2178" s="262"/>
      <c r="E2178" s="263"/>
      <c r="F2178" s="264"/>
      <c r="G2178" s="182">
        <f t="shared" ref="G2178:G2185" si="267">ROUND(E2178*F2178,2)</f>
        <v>0</v>
      </c>
    </row>
    <row r="2179" spans="1:7" ht="20.100000000000001" customHeight="1" x14ac:dyDescent="0.2">
      <c r="A2179" s="260"/>
      <c r="B2179" s="181">
        <f t="shared" si="266"/>
        <v>0</v>
      </c>
      <c r="C2179" s="261"/>
      <c r="D2179" s="262"/>
      <c r="E2179" s="263"/>
      <c r="F2179" s="264"/>
      <c r="G2179" s="182">
        <f t="shared" si="267"/>
        <v>0</v>
      </c>
    </row>
    <row r="2180" spans="1:7" ht="20.100000000000001" customHeight="1" x14ac:dyDescent="0.2">
      <c r="A2180" s="260"/>
      <c r="B2180" s="181">
        <f t="shared" si="266"/>
        <v>0</v>
      </c>
      <c r="C2180" s="261"/>
      <c r="D2180" s="262"/>
      <c r="E2180" s="263"/>
      <c r="F2180" s="264"/>
      <c r="G2180" s="182">
        <f t="shared" si="267"/>
        <v>0</v>
      </c>
    </row>
    <row r="2181" spans="1:7" ht="20.100000000000001" customHeight="1" x14ac:dyDescent="0.2">
      <c r="A2181" s="260"/>
      <c r="B2181" s="181">
        <f t="shared" si="266"/>
        <v>0</v>
      </c>
      <c r="C2181" s="261"/>
      <c r="D2181" s="262"/>
      <c r="E2181" s="263"/>
      <c r="F2181" s="264"/>
      <c r="G2181" s="182">
        <f t="shared" si="267"/>
        <v>0</v>
      </c>
    </row>
    <row r="2182" spans="1:7" ht="20.100000000000001" customHeight="1" x14ac:dyDescent="0.2">
      <c r="A2182" s="260"/>
      <c r="B2182" s="181">
        <f t="shared" si="266"/>
        <v>0</v>
      </c>
      <c r="C2182" s="261"/>
      <c r="D2182" s="262"/>
      <c r="E2182" s="263"/>
      <c r="F2182" s="264"/>
      <c r="G2182" s="182">
        <f t="shared" si="267"/>
        <v>0</v>
      </c>
    </row>
    <row r="2183" spans="1:7" ht="20.100000000000001" customHeight="1" x14ac:dyDescent="0.2">
      <c r="A2183" s="260"/>
      <c r="B2183" s="181">
        <f t="shared" si="266"/>
        <v>0</v>
      </c>
      <c r="C2183" s="261"/>
      <c r="D2183" s="262"/>
      <c r="E2183" s="263"/>
      <c r="F2183" s="264"/>
      <c r="G2183" s="182">
        <f t="shared" si="267"/>
        <v>0</v>
      </c>
    </row>
    <row r="2184" spans="1:7" ht="20.100000000000001" customHeight="1" x14ac:dyDescent="0.2">
      <c r="A2184" s="260"/>
      <c r="B2184" s="181">
        <f t="shared" si="266"/>
        <v>0</v>
      </c>
      <c r="C2184" s="261"/>
      <c r="D2184" s="262"/>
      <c r="E2184" s="263"/>
      <c r="F2184" s="264"/>
      <c r="G2184" s="182">
        <f t="shared" si="267"/>
        <v>0</v>
      </c>
    </row>
    <row r="2185" spans="1:7" ht="20.100000000000001" customHeight="1" x14ac:dyDescent="0.2">
      <c r="A2185" s="260"/>
      <c r="B2185" s="181">
        <f t="shared" si="266"/>
        <v>0</v>
      </c>
      <c r="C2185" s="261"/>
      <c r="D2185" s="262"/>
      <c r="E2185" s="263"/>
      <c r="F2185" s="264"/>
      <c r="G2185" s="182">
        <f t="shared" si="267"/>
        <v>0</v>
      </c>
    </row>
    <row r="2186" spans="1:7" ht="20.100000000000001" customHeight="1" x14ac:dyDescent="0.2">
      <c r="A2186" s="183"/>
      <c r="B2186" s="169"/>
      <c r="C2186" s="169"/>
      <c r="D2186" s="164"/>
      <c r="E2186" s="165"/>
      <c r="F2186" s="184" t="s">
        <v>39</v>
      </c>
      <c r="G2186" s="185">
        <f>SUBTOTAL(9,G2176:G2185)</f>
        <v>0</v>
      </c>
    </row>
    <row r="2187" spans="1:7" ht="20.100000000000001" customHeight="1" x14ac:dyDescent="0.2">
      <c r="A2187" s="183"/>
      <c r="B2187" s="169"/>
      <c r="C2187" s="186" t="s">
        <v>827</v>
      </c>
      <c r="D2187" s="164"/>
      <c r="E2187" s="165"/>
      <c r="F2187" s="169"/>
      <c r="G2187" s="187"/>
    </row>
    <row r="2188" spans="1:7" ht="20.100000000000001" customHeight="1" x14ac:dyDescent="0.2">
      <c r="A2188" s="260"/>
      <c r="B2188" s="181">
        <f t="shared" ref="B2188:B2196" si="268">IF(A2188=0,0,VLOOKUP(A2188,Tabla_Indices,2,FALSE))</f>
        <v>0</v>
      </c>
      <c r="C2188" s="261"/>
      <c r="D2188" s="262"/>
      <c r="E2188" s="263"/>
      <c r="F2188" s="268"/>
      <c r="G2188" s="188">
        <f>ROUND(E2188*F2188,2)</f>
        <v>0</v>
      </c>
    </row>
    <row r="2189" spans="1:7" ht="20.100000000000001" customHeight="1" x14ac:dyDescent="0.2">
      <c r="A2189" s="260"/>
      <c r="B2189" s="181">
        <f t="shared" si="268"/>
        <v>0</v>
      </c>
      <c r="C2189" s="267"/>
      <c r="D2189" s="262"/>
      <c r="E2189" s="263"/>
      <c r="F2189" s="264"/>
      <c r="G2189" s="188">
        <f>ROUND(E2189*F2189,2)</f>
        <v>0</v>
      </c>
    </row>
    <row r="2190" spans="1:7" ht="20.100000000000001" customHeight="1" x14ac:dyDescent="0.2">
      <c r="A2190" s="260"/>
      <c r="B2190" s="181">
        <f t="shared" si="268"/>
        <v>0</v>
      </c>
      <c r="C2190" s="269"/>
      <c r="D2190" s="262"/>
      <c r="E2190" s="263"/>
      <c r="F2190" s="264"/>
      <c r="G2190" s="188">
        <f>ROUND(E2190*F2190,2)</f>
        <v>0</v>
      </c>
    </row>
    <row r="2191" spans="1:7" ht="20.100000000000001" customHeight="1" x14ac:dyDescent="0.2">
      <c r="A2191" s="260"/>
      <c r="B2191" s="181">
        <f t="shared" si="268"/>
        <v>0</v>
      </c>
      <c r="C2191" s="269"/>
      <c r="D2191" s="262"/>
      <c r="E2191" s="263"/>
      <c r="F2191" s="264"/>
      <c r="G2191" s="188">
        <f>ROUND(E2191*F2191,2)</f>
        <v>0</v>
      </c>
    </row>
    <row r="2192" spans="1:7" ht="20.100000000000001" customHeight="1" x14ac:dyDescent="0.2">
      <c r="A2192" s="260"/>
      <c r="B2192" s="181">
        <f t="shared" si="268"/>
        <v>0</v>
      </c>
      <c r="C2192" s="269"/>
      <c r="D2192" s="262"/>
      <c r="E2192" s="263"/>
      <c r="F2192" s="264"/>
      <c r="G2192" s="188">
        <f t="shared" ref="G2192:G2196" si="269">ROUND(E2192*F2192,2)</f>
        <v>0</v>
      </c>
    </row>
    <row r="2193" spans="1:7" ht="20.100000000000001" customHeight="1" x14ac:dyDescent="0.2">
      <c r="A2193" s="260"/>
      <c r="B2193" s="181">
        <f t="shared" si="268"/>
        <v>0</v>
      </c>
      <c r="C2193" s="269"/>
      <c r="D2193" s="262"/>
      <c r="E2193" s="263"/>
      <c r="F2193" s="264"/>
      <c r="G2193" s="188">
        <f t="shared" si="269"/>
        <v>0</v>
      </c>
    </row>
    <row r="2194" spans="1:7" ht="20.100000000000001" customHeight="1" x14ac:dyDescent="0.2">
      <c r="A2194" s="260"/>
      <c r="B2194" s="181">
        <f t="shared" si="268"/>
        <v>0</v>
      </c>
      <c r="C2194" s="261"/>
      <c r="D2194" s="262"/>
      <c r="E2194" s="263"/>
      <c r="F2194" s="264"/>
      <c r="G2194" s="188">
        <f t="shared" si="269"/>
        <v>0</v>
      </c>
    </row>
    <row r="2195" spans="1:7" ht="20.100000000000001" customHeight="1" x14ac:dyDescent="0.2">
      <c r="A2195" s="260"/>
      <c r="B2195" s="181">
        <f t="shared" si="268"/>
        <v>0</v>
      </c>
      <c r="C2195" s="261"/>
      <c r="D2195" s="262"/>
      <c r="E2195" s="263"/>
      <c r="F2195" s="264"/>
      <c r="G2195" s="188">
        <f t="shared" si="269"/>
        <v>0</v>
      </c>
    </row>
    <row r="2196" spans="1:7" ht="20.100000000000001" customHeight="1" x14ac:dyDescent="0.2">
      <c r="A2196" s="260"/>
      <c r="B2196" s="181">
        <f t="shared" si="268"/>
        <v>0</v>
      </c>
      <c r="C2196" s="261"/>
      <c r="D2196" s="262"/>
      <c r="E2196" s="263"/>
      <c r="F2196" s="264"/>
      <c r="G2196" s="188">
        <f t="shared" si="269"/>
        <v>0</v>
      </c>
    </row>
    <row r="2197" spans="1:7" ht="20.100000000000001" customHeight="1" x14ac:dyDescent="0.2">
      <c r="A2197" s="189"/>
      <c r="B2197" s="164"/>
      <c r="C2197" s="169"/>
      <c r="D2197" s="164"/>
      <c r="E2197" s="165"/>
      <c r="F2197" s="184" t="s">
        <v>40</v>
      </c>
      <c r="G2197" s="185">
        <f>SUBTOTAL(9,G2188:G2196)</f>
        <v>0</v>
      </c>
    </row>
    <row r="2198" spans="1:7" ht="20.100000000000001" customHeight="1" thickBot="1" x14ac:dyDescent="0.25">
      <c r="A2198" s="190"/>
      <c r="B2198" s="191"/>
      <c r="C2198" s="192"/>
      <c r="D2198" s="191"/>
      <c r="E2198" s="193"/>
      <c r="F2198" s="194"/>
      <c r="G2198" s="195"/>
    </row>
    <row r="2199" spans="1:7" ht="20.100000000000001" customHeight="1" thickBot="1" x14ac:dyDescent="0.25">
      <c r="A2199" s="244" t="str">
        <f>B2157</f>
        <v>13-4</v>
      </c>
      <c r="B2199" s="242" t="str">
        <f>C2157</f>
        <v>Piso cemento rodillado - Interior</v>
      </c>
      <c r="C2199" s="196"/>
      <c r="D2199" s="196" t="s">
        <v>41</v>
      </c>
      <c r="E2199" s="197"/>
      <c r="F2199" s="198" t="s">
        <v>42</v>
      </c>
      <c r="G2199" s="199">
        <f>SUBTOTAL(9,G2162:G2198)</f>
        <v>0</v>
      </c>
    </row>
    <row r="2200" spans="1:7" ht="20.100000000000001" customHeight="1" thickTop="1" thickBot="1" x14ac:dyDescent="0.25"/>
    <row r="2201" spans="1:7" ht="20.100000000000001" customHeight="1" thickTop="1" x14ac:dyDescent="0.2">
      <c r="A2201" s="335" t="s">
        <v>44</v>
      </c>
      <c r="B2201" s="336"/>
      <c r="C2201" s="336"/>
      <c r="D2201" s="336"/>
      <c r="E2201" s="336"/>
      <c r="F2201" s="336"/>
      <c r="G2201" s="337"/>
    </row>
    <row r="2202" spans="1:7" ht="20.100000000000001" customHeight="1" x14ac:dyDescent="0.2">
      <c r="A2202" s="154" t="s">
        <v>823</v>
      </c>
      <c r="B2202" s="155" t="str">
        <f>Comitente</f>
        <v>DIRECCIÓN ARQUITECTURA</v>
      </c>
      <c r="C2202" s="156"/>
      <c r="D2202" s="157"/>
      <c r="E2202" s="157"/>
      <c r="F2202" s="158"/>
      <c r="G2202" s="159"/>
    </row>
    <row r="2203" spans="1:7" ht="20.100000000000001" customHeight="1" x14ac:dyDescent="0.2">
      <c r="A2203" s="154" t="s">
        <v>824</v>
      </c>
      <c r="B2203" s="155">
        <f>Contratista</f>
        <v>0</v>
      </c>
      <c r="C2203" s="160"/>
      <c r="D2203" s="160"/>
      <c r="E2203" s="160"/>
      <c r="F2203" s="155"/>
      <c r="G2203" s="161"/>
    </row>
    <row r="2204" spans="1:7" ht="20.100000000000001" customHeight="1" x14ac:dyDescent="0.2">
      <c r="A2204" s="154" t="s">
        <v>31</v>
      </c>
      <c r="B2204" s="155" t="str">
        <f>Obra</f>
        <v>ESTADIO DEPORTIVO U.P.C.N.</v>
      </c>
      <c r="C2204" s="160"/>
      <c r="D2204" s="160"/>
      <c r="E2204" s="160"/>
      <c r="F2204" s="155" t="s">
        <v>45</v>
      </c>
      <c r="G2204" s="161" t="str">
        <f>Fecha_Base</f>
        <v>02/11/2017</v>
      </c>
    </row>
    <row r="2205" spans="1:7" ht="20.100000000000001" customHeight="1" x14ac:dyDescent="0.2">
      <c r="A2205" s="162" t="s">
        <v>822</v>
      </c>
      <c r="B2205" s="163" t="str">
        <f>Ubicación</f>
        <v>DEPARTAMENTO RAWSON</v>
      </c>
      <c r="C2205" s="163"/>
      <c r="D2205" s="164"/>
      <c r="E2205" s="165"/>
      <c r="F2205" s="166"/>
      <c r="G2205" s="167"/>
    </row>
    <row r="2206" spans="1:7" ht="20.100000000000001" customHeight="1" x14ac:dyDescent="0.2">
      <c r="A2206" s="162" t="s">
        <v>46</v>
      </c>
      <c r="B2206" s="270">
        <v>13</v>
      </c>
      <c r="C2206" s="169" t="str">
        <f>IF(B2206="","",VLOOKUP(B2206,Computo_Presupuesto,2,FALSE))</f>
        <v>PISOS, ZOCALOS, UMBRALES Y ANTEPECHOS</v>
      </c>
      <c r="D2206" s="170"/>
      <c r="E2206" s="165"/>
      <c r="F2206" s="166"/>
      <c r="G2206" s="167"/>
    </row>
    <row r="2207" spans="1:7" ht="20.100000000000001" customHeight="1" x14ac:dyDescent="0.2">
      <c r="A2207" s="162" t="s">
        <v>32</v>
      </c>
      <c r="B2207" s="248" t="s">
        <v>1766</v>
      </c>
      <c r="C2207" s="169" t="str">
        <f>IF(B2207=0,"",VLOOKUP(B2207,Computo_Presupuesto,2,FALSE))</f>
        <v>Zócalo cerámico</v>
      </c>
      <c r="D2207" s="164"/>
      <c r="E2207" s="165"/>
      <c r="F2207" s="163" t="s">
        <v>33</v>
      </c>
      <c r="G2207" s="171" t="str">
        <f>IF(B2207=0,"",VLOOKUP(B2207,Computo_Presupuesto,4,FALSE))</f>
        <v>ml</v>
      </c>
    </row>
    <row r="2208" spans="1:7" ht="20.100000000000001" customHeight="1" x14ac:dyDescent="0.2">
      <c r="A2208" s="162"/>
      <c r="B2208" s="163"/>
      <c r="C2208" s="169"/>
      <c r="D2208" s="164"/>
      <c r="E2208" s="165"/>
      <c r="F2208" s="169"/>
      <c r="G2208" s="172"/>
    </row>
    <row r="2209" spans="1:7" ht="20.100000000000001" customHeight="1" x14ac:dyDescent="0.2">
      <c r="A2209" s="338" t="s">
        <v>685</v>
      </c>
      <c r="B2209" s="339"/>
      <c r="C2209" s="340" t="s">
        <v>0</v>
      </c>
      <c r="D2209" s="340" t="s">
        <v>34</v>
      </c>
      <c r="E2209" s="341" t="s">
        <v>35</v>
      </c>
      <c r="F2209" s="342" t="s">
        <v>36</v>
      </c>
      <c r="G2209" s="343" t="s">
        <v>37</v>
      </c>
    </row>
    <row r="2210" spans="1:7" ht="20.100000000000001" customHeight="1" x14ac:dyDescent="0.2">
      <c r="A2210" s="173" t="s">
        <v>686</v>
      </c>
      <c r="B2210" s="174" t="s">
        <v>687</v>
      </c>
      <c r="C2210" s="340"/>
      <c r="D2210" s="340"/>
      <c r="E2210" s="341"/>
      <c r="F2210" s="342"/>
      <c r="G2210" s="343"/>
    </row>
    <row r="2211" spans="1:7" ht="20.100000000000001" customHeight="1" x14ac:dyDescent="0.2">
      <c r="A2211" s="259"/>
      <c r="B2211" s="175"/>
      <c r="C2211" s="176" t="s">
        <v>825</v>
      </c>
      <c r="D2211" s="177"/>
      <c r="E2211" s="178"/>
      <c r="F2211" s="179"/>
      <c r="G2211" s="180"/>
    </row>
    <row r="2212" spans="1:7" ht="20.100000000000001" customHeight="1" x14ac:dyDescent="0.2">
      <c r="A2212" s="260"/>
      <c r="B2212" s="181">
        <f t="shared" ref="B2212:B2223" si="270">IF(A2212=0,0,VLOOKUP(A2212,Tabla_Indices,2,FALSE))</f>
        <v>0</v>
      </c>
      <c r="C2212" s="261"/>
      <c r="D2212" s="262"/>
      <c r="E2212" s="263"/>
      <c r="F2212" s="264"/>
      <c r="G2212" s="182">
        <f>ROUND(E2212*F2212,2)</f>
        <v>0</v>
      </c>
    </row>
    <row r="2213" spans="1:7" ht="20.100000000000001" customHeight="1" x14ac:dyDescent="0.2">
      <c r="A2213" s="265"/>
      <c r="B2213" s="181">
        <f t="shared" si="270"/>
        <v>0</v>
      </c>
      <c r="C2213" s="261"/>
      <c r="D2213" s="262"/>
      <c r="E2213" s="263"/>
      <c r="F2213" s="264"/>
      <c r="G2213" s="182">
        <f t="shared" ref="G2213:G2223" si="271">ROUND(E2213*F2213,2)</f>
        <v>0</v>
      </c>
    </row>
    <row r="2214" spans="1:7" ht="20.100000000000001" customHeight="1" x14ac:dyDescent="0.2">
      <c r="A2214" s="260"/>
      <c r="B2214" s="181">
        <f t="shared" si="270"/>
        <v>0</v>
      </c>
      <c r="C2214" s="261"/>
      <c r="D2214" s="262"/>
      <c r="E2214" s="263"/>
      <c r="F2214" s="264"/>
      <c r="G2214" s="182">
        <f t="shared" si="271"/>
        <v>0</v>
      </c>
    </row>
    <row r="2215" spans="1:7" ht="20.100000000000001" customHeight="1" x14ac:dyDescent="0.2">
      <c r="A2215" s="260"/>
      <c r="B2215" s="181">
        <f t="shared" si="270"/>
        <v>0</v>
      </c>
      <c r="C2215" s="261"/>
      <c r="D2215" s="262"/>
      <c r="E2215" s="263"/>
      <c r="F2215" s="264"/>
      <c r="G2215" s="182">
        <f t="shared" si="271"/>
        <v>0</v>
      </c>
    </row>
    <row r="2216" spans="1:7" ht="20.100000000000001" customHeight="1" x14ac:dyDescent="0.2">
      <c r="A2216" s="260"/>
      <c r="B2216" s="181">
        <f t="shared" si="270"/>
        <v>0</v>
      </c>
      <c r="C2216" s="261"/>
      <c r="D2216" s="262"/>
      <c r="E2216" s="266"/>
      <c r="F2216" s="264"/>
      <c r="G2216" s="182">
        <f t="shared" si="271"/>
        <v>0</v>
      </c>
    </row>
    <row r="2217" spans="1:7" ht="20.100000000000001" customHeight="1" x14ac:dyDescent="0.2">
      <c r="A2217" s="260"/>
      <c r="B2217" s="181">
        <f t="shared" si="270"/>
        <v>0</v>
      </c>
      <c r="C2217" s="261"/>
      <c r="D2217" s="262"/>
      <c r="E2217" s="266"/>
      <c r="F2217" s="264"/>
      <c r="G2217" s="182">
        <f t="shared" si="271"/>
        <v>0</v>
      </c>
    </row>
    <row r="2218" spans="1:7" ht="20.100000000000001" customHeight="1" x14ac:dyDescent="0.2">
      <c r="A2218" s="260"/>
      <c r="B2218" s="181">
        <f t="shared" si="270"/>
        <v>0</v>
      </c>
      <c r="C2218" s="261"/>
      <c r="D2218" s="262"/>
      <c r="E2218" s="263"/>
      <c r="F2218" s="264"/>
      <c r="G2218" s="182">
        <f t="shared" si="271"/>
        <v>0</v>
      </c>
    </row>
    <row r="2219" spans="1:7" ht="20.100000000000001" customHeight="1" x14ac:dyDescent="0.2">
      <c r="A2219" s="260"/>
      <c r="B2219" s="181">
        <f t="shared" si="270"/>
        <v>0</v>
      </c>
      <c r="C2219" s="261"/>
      <c r="D2219" s="262"/>
      <c r="E2219" s="263"/>
      <c r="F2219" s="264"/>
      <c r="G2219" s="182">
        <f t="shared" si="271"/>
        <v>0</v>
      </c>
    </row>
    <row r="2220" spans="1:7" ht="20.100000000000001" customHeight="1" x14ac:dyDescent="0.2">
      <c r="A2220" s="260"/>
      <c r="B2220" s="181">
        <f t="shared" si="270"/>
        <v>0</v>
      </c>
      <c r="C2220" s="261"/>
      <c r="D2220" s="262"/>
      <c r="E2220" s="263"/>
      <c r="F2220" s="264"/>
      <c r="G2220" s="182">
        <f t="shared" si="271"/>
        <v>0</v>
      </c>
    </row>
    <row r="2221" spans="1:7" ht="20.100000000000001" customHeight="1" x14ac:dyDescent="0.2">
      <c r="A2221" s="260"/>
      <c r="B2221" s="181">
        <f t="shared" si="270"/>
        <v>0</v>
      </c>
      <c r="C2221" s="261"/>
      <c r="D2221" s="262"/>
      <c r="E2221" s="263"/>
      <c r="F2221" s="264"/>
      <c r="G2221" s="182">
        <f t="shared" si="271"/>
        <v>0</v>
      </c>
    </row>
    <row r="2222" spans="1:7" ht="20.100000000000001" customHeight="1" x14ac:dyDescent="0.2">
      <c r="A2222" s="260"/>
      <c r="B2222" s="181">
        <f t="shared" si="270"/>
        <v>0</v>
      </c>
      <c r="C2222" s="261"/>
      <c r="D2222" s="262"/>
      <c r="E2222" s="263"/>
      <c r="F2222" s="264"/>
      <c r="G2222" s="182">
        <f t="shared" si="271"/>
        <v>0</v>
      </c>
    </row>
    <row r="2223" spans="1:7" ht="20.100000000000001" customHeight="1" x14ac:dyDescent="0.2">
      <c r="A2223" s="260"/>
      <c r="B2223" s="181">
        <f t="shared" si="270"/>
        <v>0</v>
      </c>
      <c r="C2223" s="261"/>
      <c r="D2223" s="262"/>
      <c r="E2223" s="263"/>
      <c r="F2223" s="264"/>
      <c r="G2223" s="182">
        <f t="shared" si="271"/>
        <v>0</v>
      </c>
    </row>
    <row r="2224" spans="1:7" ht="20.100000000000001" customHeight="1" x14ac:dyDescent="0.2">
      <c r="A2224" s="183"/>
      <c r="B2224" s="169"/>
      <c r="C2224" s="169"/>
      <c r="D2224" s="164"/>
      <c r="E2224" s="165"/>
      <c r="F2224" s="184" t="s">
        <v>38</v>
      </c>
      <c r="G2224" s="185">
        <f>SUBTOTAL(9,G2212:G2223)</f>
        <v>0</v>
      </c>
    </row>
    <row r="2225" spans="1:7" ht="20.100000000000001" customHeight="1" x14ac:dyDescent="0.2">
      <c r="A2225" s="183"/>
      <c r="B2225" s="169"/>
      <c r="C2225" s="186" t="s">
        <v>826</v>
      </c>
      <c r="D2225" s="164"/>
      <c r="E2225" s="165"/>
      <c r="F2225" s="166"/>
      <c r="G2225" s="187"/>
    </row>
    <row r="2226" spans="1:7" ht="20.100000000000001" customHeight="1" x14ac:dyDescent="0.2">
      <c r="A2226" s="260"/>
      <c r="B2226" s="181">
        <f t="shared" ref="B2226:B2235" si="272">IF(A2226=0,0,VLOOKUP(A2226,Tabla_Indices,2,FALSE))</f>
        <v>0</v>
      </c>
      <c r="C2226" s="267"/>
      <c r="D2226" s="262"/>
      <c r="E2226" s="263"/>
      <c r="F2226" s="264"/>
      <c r="G2226" s="182">
        <f>ROUND(E2226*F2226,2)</f>
        <v>0</v>
      </c>
    </row>
    <row r="2227" spans="1:7" ht="20.100000000000001" customHeight="1" x14ac:dyDescent="0.2">
      <c r="A2227" s="260"/>
      <c r="B2227" s="181">
        <f t="shared" si="272"/>
        <v>0</v>
      </c>
      <c r="C2227" s="261"/>
      <c r="D2227" s="262"/>
      <c r="E2227" s="263"/>
      <c r="F2227" s="264"/>
      <c r="G2227" s="182">
        <f>ROUND(E2227*F2227,2)</f>
        <v>0</v>
      </c>
    </row>
    <row r="2228" spans="1:7" ht="20.100000000000001" customHeight="1" x14ac:dyDescent="0.2">
      <c r="A2228" s="260"/>
      <c r="B2228" s="181">
        <f t="shared" si="272"/>
        <v>0</v>
      </c>
      <c r="C2228" s="261"/>
      <c r="D2228" s="262"/>
      <c r="E2228" s="263"/>
      <c r="F2228" s="264"/>
      <c r="G2228" s="182">
        <f t="shared" ref="G2228:G2235" si="273">ROUND(E2228*F2228,2)</f>
        <v>0</v>
      </c>
    </row>
    <row r="2229" spans="1:7" ht="20.100000000000001" customHeight="1" x14ac:dyDescent="0.2">
      <c r="A2229" s="260"/>
      <c r="B2229" s="181">
        <f t="shared" si="272"/>
        <v>0</v>
      </c>
      <c r="C2229" s="261"/>
      <c r="D2229" s="262"/>
      <c r="E2229" s="263"/>
      <c r="F2229" s="264"/>
      <c r="G2229" s="182">
        <f t="shared" si="273"/>
        <v>0</v>
      </c>
    </row>
    <row r="2230" spans="1:7" ht="20.100000000000001" customHeight="1" x14ac:dyDescent="0.2">
      <c r="A2230" s="260"/>
      <c r="B2230" s="181">
        <f t="shared" si="272"/>
        <v>0</v>
      </c>
      <c r="C2230" s="261"/>
      <c r="D2230" s="262"/>
      <c r="E2230" s="263"/>
      <c r="F2230" s="264"/>
      <c r="G2230" s="182">
        <f t="shared" si="273"/>
        <v>0</v>
      </c>
    </row>
    <row r="2231" spans="1:7" ht="20.100000000000001" customHeight="1" x14ac:dyDescent="0.2">
      <c r="A2231" s="260"/>
      <c r="B2231" s="181">
        <f t="shared" si="272"/>
        <v>0</v>
      </c>
      <c r="C2231" s="261"/>
      <c r="D2231" s="262"/>
      <c r="E2231" s="263"/>
      <c r="F2231" s="264"/>
      <c r="G2231" s="182">
        <f t="shared" si="273"/>
        <v>0</v>
      </c>
    </row>
    <row r="2232" spans="1:7" ht="20.100000000000001" customHeight="1" x14ac:dyDescent="0.2">
      <c r="A2232" s="260"/>
      <c r="B2232" s="181">
        <f t="shared" si="272"/>
        <v>0</v>
      </c>
      <c r="C2232" s="261"/>
      <c r="D2232" s="262"/>
      <c r="E2232" s="263"/>
      <c r="F2232" s="264"/>
      <c r="G2232" s="182">
        <f t="shared" si="273"/>
        <v>0</v>
      </c>
    </row>
    <row r="2233" spans="1:7" ht="20.100000000000001" customHeight="1" x14ac:dyDescent="0.2">
      <c r="A2233" s="260"/>
      <c r="B2233" s="181">
        <f t="shared" si="272"/>
        <v>0</v>
      </c>
      <c r="C2233" s="261"/>
      <c r="D2233" s="262"/>
      <c r="E2233" s="263"/>
      <c r="F2233" s="264"/>
      <c r="G2233" s="182">
        <f t="shared" si="273"/>
        <v>0</v>
      </c>
    </row>
    <row r="2234" spans="1:7" ht="20.100000000000001" customHeight="1" x14ac:dyDescent="0.2">
      <c r="A2234" s="260"/>
      <c r="B2234" s="181">
        <f t="shared" si="272"/>
        <v>0</v>
      </c>
      <c r="C2234" s="261"/>
      <c r="D2234" s="262"/>
      <c r="E2234" s="263"/>
      <c r="F2234" s="264"/>
      <c r="G2234" s="182">
        <f t="shared" si="273"/>
        <v>0</v>
      </c>
    </row>
    <row r="2235" spans="1:7" ht="20.100000000000001" customHeight="1" x14ac:dyDescent="0.2">
      <c r="A2235" s="260"/>
      <c r="B2235" s="181">
        <f t="shared" si="272"/>
        <v>0</v>
      </c>
      <c r="C2235" s="261"/>
      <c r="D2235" s="262"/>
      <c r="E2235" s="263"/>
      <c r="F2235" s="264"/>
      <c r="G2235" s="182">
        <f t="shared" si="273"/>
        <v>0</v>
      </c>
    </row>
    <row r="2236" spans="1:7" ht="20.100000000000001" customHeight="1" x14ac:dyDescent="0.2">
      <c r="A2236" s="183"/>
      <c r="B2236" s="169"/>
      <c r="C2236" s="169"/>
      <c r="D2236" s="164"/>
      <c r="E2236" s="165"/>
      <c r="F2236" s="184" t="s">
        <v>39</v>
      </c>
      <c r="G2236" s="185">
        <f>SUBTOTAL(9,G2226:G2235)</f>
        <v>0</v>
      </c>
    </row>
    <row r="2237" spans="1:7" ht="20.100000000000001" customHeight="1" x14ac:dyDescent="0.2">
      <c r="A2237" s="183"/>
      <c r="B2237" s="169"/>
      <c r="C2237" s="186" t="s">
        <v>827</v>
      </c>
      <c r="D2237" s="164"/>
      <c r="E2237" s="165"/>
      <c r="F2237" s="169"/>
      <c r="G2237" s="187"/>
    </row>
    <row r="2238" spans="1:7" ht="20.100000000000001" customHeight="1" x14ac:dyDescent="0.2">
      <c r="A2238" s="260"/>
      <c r="B2238" s="181">
        <f t="shared" ref="B2238:B2246" si="274">IF(A2238=0,0,VLOOKUP(A2238,Tabla_Indices,2,FALSE))</f>
        <v>0</v>
      </c>
      <c r="C2238" s="261"/>
      <c r="D2238" s="262"/>
      <c r="E2238" s="263"/>
      <c r="F2238" s="268"/>
      <c r="G2238" s="188">
        <f>ROUND(E2238*F2238,2)</f>
        <v>0</v>
      </c>
    </row>
    <row r="2239" spans="1:7" ht="20.100000000000001" customHeight="1" x14ac:dyDescent="0.2">
      <c r="A2239" s="260"/>
      <c r="B2239" s="181">
        <f t="shared" si="274"/>
        <v>0</v>
      </c>
      <c r="C2239" s="267"/>
      <c r="D2239" s="262"/>
      <c r="E2239" s="263"/>
      <c r="F2239" s="264"/>
      <c r="G2239" s="188">
        <f>ROUND(E2239*F2239,2)</f>
        <v>0</v>
      </c>
    </row>
    <row r="2240" spans="1:7" ht="20.100000000000001" customHeight="1" x14ac:dyDescent="0.2">
      <c r="A2240" s="260"/>
      <c r="B2240" s="181">
        <f t="shared" si="274"/>
        <v>0</v>
      </c>
      <c r="C2240" s="269"/>
      <c r="D2240" s="262"/>
      <c r="E2240" s="263"/>
      <c r="F2240" s="264"/>
      <c r="G2240" s="188">
        <f>ROUND(E2240*F2240,2)</f>
        <v>0</v>
      </c>
    </row>
    <row r="2241" spans="1:7" ht="20.100000000000001" customHeight="1" x14ac:dyDescent="0.2">
      <c r="A2241" s="260"/>
      <c r="B2241" s="181">
        <f t="shared" si="274"/>
        <v>0</v>
      </c>
      <c r="C2241" s="269"/>
      <c r="D2241" s="262"/>
      <c r="E2241" s="263"/>
      <c r="F2241" s="264"/>
      <c r="G2241" s="188">
        <f>ROUND(E2241*F2241,2)</f>
        <v>0</v>
      </c>
    </row>
    <row r="2242" spans="1:7" ht="20.100000000000001" customHeight="1" x14ac:dyDescent="0.2">
      <c r="A2242" s="260"/>
      <c r="B2242" s="181">
        <f t="shared" si="274"/>
        <v>0</v>
      </c>
      <c r="C2242" s="269"/>
      <c r="D2242" s="262"/>
      <c r="E2242" s="263"/>
      <c r="F2242" s="264"/>
      <c r="G2242" s="188">
        <f t="shared" ref="G2242:G2246" si="275">ROUND(E2242*F2242,2)</f>
        <v>0</v>
      </c>
    </row>
    <row r="2243" spans="1:7" ht="20.100000000000001" customHeight="1" x14ac:dyDescent="0.2">
      <c r="A2243" s="260"/>
      <c r="B2243" s="181">
        <f t="shared" si="274"/>
        <v>0</v>
      </c>
      <c r="C2243" s="269"/>
      <c r="D2243" s="262"/>
      <c r="E2243" s="263"/>
      <c r="F2243" s="264"/>
      <c r="G2243" s="188">
        <f t="shared" si="275"/>
        <v>0</v>
      </c>
    </row>
    <row r="2244" spans="1:7" ht="20.100000000000001" customHeight="1" x14ac:dyDescent="0.2">
      <c r="A2244" s="260"/>
      <c r="B2244" s="181">
        <f t="shared" si="274"/>
        <v>0</v>
      </c>
      <c r="C2244" s="261"/>
      <c r="D2244" s="262"/>
      <c r="E2244" s="263"/>
      <c r="F2244" s="264"/>
      <c r="G2244" s="188">
        <f t="shared" si="275"/>
        <v>0</v>
      </c>
    </row>
    <row r="2245" spans="1:7" ht="20.100000000000001" customHeight="1" x14ac:dyDescent="0.2">
      <c r="A2245" s="260"/>
      <c r="B2245" s="181">
        <f t="shared" si="274"/>
        <v>0</v>
      </c>
      <c r="C2245" s="261"/>
      <c r="D2245" s="262"/>
      <c r="E2245" s="263"/>
      <c r="F2245" s="264"/>
      <c r="G2245" s="188">
        <f t="shared" si="275"/>
        <v>0</v>
      </c>
    </row>
    <row r="2246" spans="1:7" ht="20.100000000000001" customHeight="1" x14ac:dyDescent="0.2">
      <c r="A2246" s="260"/>
      <c r="B2246" s="181">
        <f t="shared" si="274"/>
        <v>0</v>
      </c>
      <c r="C2246" s="261"/>
      <c r="D2246" s="262"/>
      <c r="E2246" s="263"/>
      <c r="F2246" s="264"/>
      <c r="G2246" s="188">
        <f t="shared" si="275"/>
        <v>0</v>
      </c>
    </row>
    <row r="2247" spans="1:7" ht="20.100000000000001" customHeight="1" x14ac:dyDescent="0.2">
      <c r="A2247" s="189"/>
      <c r="B2247" s="164"/>
      <c r="C2247" s="169"/>
      <c r="D2247" s="164"/>
      <c r="E2247" s="165"/>
      <c r="F2247" s="184" t="s">
        <v>40</v>
      </c>
      <c r="G2247" s="185">
        <f>SUBTOTAL(9,G2238:G2246)</f>
        <v>0</v>
      </c>
    </row>
    <row r="2248" spans="1:7" ht="20.100000000000001" customHeight="1" thickBot="1" x14ac:dyDescent="0.25">
      <c r="A2248" s="190"/>
      <c r="B2248" s="191"/>
      <c r="C2248" s="192"/>
      <c r="D2248" s="191"/>
      <c r="E2248" s="193"/>
      <c r="F2248" s="194"/>
      <c r="G2248" s="195"/>
    </row>
    <row r="2249" spans="1:7" ht="20.100000000000001" customHeight="1" thickBot="1" x14ac:dyDescent="0.25">
      <c r="A2249" s="244" t="str">
        <f>B2207</f>
        <v>13-5</v>
      </c>
      <c r="B2249" s="242" t="str">
        <f>C2207</f>
        <v>Zócalo cerámico</v>
      </c>
      <c r="C2249" s="196"/>
      <c r="D2249" s="196" t="s">
        <v>41</v>
      </c>
      <c r="E2249" s="197"/>
      <c r="F2249" s="198" t="s">
        <v>42</v>
      </c>
      <c r="G2249" s="199">
        <f>SUBTOTAL(9,G2212:G2248)</f>
        <v>0</v>
      </c>
    </row>
    <row r="2250" spans="1:7" ht="20.100000000000001" customHeight="1" thickTop="1" thickBot="1" x14ac:dyDescent="0.25"/>
    <row r="2251" spans="1:7" ht="20.100000000000001" customHeight="1" thickTop="1" x14ac:dyDescent="0.2">
      <c r="A2251" s="335" t="s">
        <v>44</v>
      </c>
      <c r="B2251" s="336"/>
      <c r="C2251" s="336"/>
      <c r="D2251" s="336"/>
      <c r="E2251" s="336"/>
      <c r="F2251" s="336"/>
      <c r="G2251" s="337"/>
    </row>
    <row r="2252" spans="1:7" ht="20.100000000000001" customHeight="1" x14ac:dyDescent="0.2">
      <c r="A2252" s="154" t="s">
        <v>823</v>
      </c>
      <c r="B2252" s="155" t="str">
        <f>Comitente</f>
        <v>DIRECCIÓN ARQUITECTURA</v>
      </c>
      <c r="C2252" s="156"/>
      <c r="D2252" s="157"/>
      <c r="E2252" s="157"/>
      <c r="F2252" s="158"/>
      <c r="G2252" s="159"/>
    </row>
    <row r="2253" spans="1:7" ht="20.100000000000001" customHeight="1" x14ac:dyDescent="0.2">
      <c r="A2253" s="154" t="s">
        <v>824</v>
      </c>
      <c r="B2253" s="155">
        <f>Contratista</f>
        <v>0</v>
      </c>
      <c r="C2253" s="160"/>
      <c r="D2253" s="160"/>
      <c r="E2253" s="160"/>
      <c r="F2253" s="155"/>
      <c r="G2253" s="161"/>
    </row>
    <row r="2254" spans="1:7" ht="20.100000000000001" customHeight="1" x14ac:dyDescent="0.2">
      <c r="A2254" s="154" t="s">
        <v>31</v>
      </c>
      <c r="B2254" s="155" t="str">
        <f>Obra</f>
        <v>ESTADIO DEPORTIVO U.P.C.N.</v>
      </c>
      <c r="C2254" s="160"/>
      <c r="D2254" s="160"/>
      <c r="E2254" s="160"/>
      <c r="F2254" s="155" t="s">
        <v>45</v>
      </c>
      <c r="G2254" s="161" t="str">
        <f>Fecha_Base</f>
        <v>02/11/2017</v>
      </c>
    </row>
    <row r="2255" spans="1:7" ht="20.100000000000001" customHeight="1" x14ac:dyDescent="0.2">
      <c r="A2255" s="162" t="s">
        <v>822</v>
      </c>
      <c r="B2255" s="163" t="str">
        <f>Ubicación</f>
        <v>DEPARTAMENTO RAWSON</v>
      </c>
      <c r="C2255" s="163"/>
      <c r="D2255" s="164"/>
      <c r="E2255" s="165"/>
      <c r="F2255" s="166"/>
      <c r="G2255" s="167"/>
    </row>
    <row r="2256" spans="1:7" ht="20.100000000000001" customHeight="1" x14ac:dyDescent="0.2">
      <c r="A2256" s="162" t="s">
        <v>46</v>
      </c>
      <c r="B2256" s="270">
        <v>13</v>
      </c>
      <c r="C2256" s="169" t="str">
        <f>IF(B2256="","",VLOOKUP(B2256,Computo_Presupuesto,2,FALSE))</f>
        <v>PISOS, ZOCALOS, UMBRALES Y ANTEPECHOS</v>
      </c>
      <c r="D2256" s="170"/>
      <c r="E2256" s="165"/>
      <c r="F2256" s="166"/>
      <c r="G2256" s="167"/>
    </row>
    <row r="2257" spans="1:7" ht="20.100000000000001" customHeight="1" x14ac:dyDescent="0.2">
      <c r="A2257" s="162" t="s">
        <v>32</v>
      </c>
      <c r="B2257" s="248" t="s">
        <v>1767</v>
      </c>
      <c r="C2257" s="169" t="str">
        <f>IF(B2257=0,"",VLOOKUP(B2257,Computo_Presupuesto,2,FALSE))</f>
        <v>Zócalo de madera</v>
      </c>
      <c r="D2257" s="164"/>
      <c r="E2257" s="165"/>
      <c r="F2257" s="163" t="s">
        <v>33</v>
      </c>
      <c r="G2257" s="171" t="str">
        <f>IF(B2257=0,"",VLOOKUP(B2257,Computo_Presupuesto,4,FALSE))</f>
        <v>ml</v>
      </c>
    </row>
    <row r="2258" spans="1:7" ht="20.100000000000001" customHeight="1" x14ac:dyDescent="0.2">
      <c r="A2258" s="162"/>
      <c r="B2258" s="163"/>
      <c r="C2258" s="169"/>
      <c r="D2258" s="164"/>
      <c r="E2258" s="165"/>
      <c r="F2258" s="169"/>
      <c r="G2258" s="172"/>
    </row>
    <row r="2259" spans="1:7" ht="20.100000000000001" customHeight="1" x14ac:dyDescent="0.2">
      <c r="A2259" s="338" t="s">
        <v>685</v>
      </c>
      <c r="B2259" s="339"/>
      <c r="C2259" s="340" t="s">
        <v>0</v>
      </c>
      <c r="D2259" s="340" t="s">
        <v>34</v>
      </c>
      <c r="E2259" s="341" t="s">
        <v>35</v>
      </c>
      <c r="F2259" s="342" t="s">
        <v>36</v>
      </c>
      <c r="G2259" s="343" t="s">
        <v>37</v>
      </c>
    </row>
    <row r="2260" spans="1:7" s="15" customFormat="1" ht="20.100000000000001" customHeight="1" x14ac:dyDescent="0.2">
      <c r="A2260" s="173" t="s">
        <v>686</v>
      </c>
      <c r="B2260" s="174" t="s">
        <v>687</v>
      </c>
      <c r="C2260" s="340"/>
      <c r="D2260" s="340"/>
      <c r="E2260" s="341"/>
      <c r="F2260" s="342"/>
      <c r="G2260" s="343"/>
    </row>
    <row r="2261" spans="1:7" ht="20.100000000000001" customHeight="1" x14ac:dyDescent="0.2">
      <c r="A2261" s="259"/>
      <c r="B2261" s="175"/>
      <c r="C2261" s="176" t="s">
        <v>825</v>
      </c>
      <c r="D2261" s="177"/>
      <c r="E2261" s="178"/>
      <c r="F2261" s="179"/>
      <c r="G2261" s="180"/>
    </row>
    <row r="2262" spans="1:7" ht="20.100000000000001" customHeight="1" x14ac:dyDescent="0.2">
      <c r="A2262" s="260"/>
      <c r="B2262" s="181">
        <f t="shared" ref="B2262:B2273" si="276">IF(A2262=0,0,VLOOKUP(A2262,Tabla_Indices,2,FALSE))</f>
        <v>0</v>
      </c>
      <c r="C2262" s="261"/>
      <c r="D2262" s="262"/>
      <c r="E2262" s="263"/>
      <c r="F2262" s="264"/>
      <c r="G2262" s="182">
        <f>ROUND(E2262*F2262,2)</f>
        <v>0</v>
      </c>
    </row>
    <row r="2263" spans="1:7" ht="20.100000000000001" customHeight="1" x14ac:dyDescent="0.2">
      <c r="A2263" s="265"/>
      <c r="B2263" s="181">
        <f t="shared" si="276"/>
        <v>0</v>
      </c>
      <c r="C2263" s="261"/>
      <c r="D2263" s="262"/>
      <c r="E2263" s="263"/>
      <c r="F2263" s="264"/>
      <c r="G2263" s="182">
        <f t="shared" ref="G2263:G2273" si="277">ROUND(E2263*F2263,2)</f>
        <v>0</v>
      </c>
    </row>
    <row r="2264" spans="1:7" ht="20.100000000000001" customHeight="1" x14ac:dyDescent="0.2">
      <c r="A2264" s="260"/>
      <c r="B2264" s="181">
        <f t="shared" si="276"/>
        <v>0</v>
      </c>
      <c r="C2264" s="261"/>
      <c r="D2264" s="262"/>
      <c r="E2264" s="263"/>
      <c r="F2264" s="264"/>
      <c r="G2264" s="182">
        <f t="shared" si="277"/>
        <v>0</v>
      </c>
    </row>
    <row r="2265" spans="1:7" ht="20.100000000000001" customHeight="1" x14ac:dyDescent="0.2">
      <c r="A2265" s="260"/>
      <c r="B2265" s="181">
        <f t="shared" si="276"/>
        <v>0</v>
      </c>
      <c r="C2265" s="261"/>
      <c r="D2265" s="262"/>
      <c r="E2265" s="263"/>
      <c r="F2265" s="264"/>
      <c r="G2265" s="182">
        <f t="shared" si="277"/>
        <v>0</v>
      </c>
    </row>
    <row r="2266" spans="1:7" ht="20.100000000000001" customHeight="1" x14ac:dyDescent="0.2">
      <c r="A2266" s="260"/>
      <c r="B2266" s="181">
        <f t="shared" si="276"/>
        <v>0</v>
      </c>
      <c r="C2266" s="261"/>
      <c r="D2266" s="262"/>
      <c r="E2266" s="266"/>
      <c r="F2266" s="264"/>
      <c r="G2266" s="182">
        <f t="shared" si="277"/>
        <v>0</v>
      </c>
    </row>
    <row r="2267" spans="1:7" ht="20.100000000000001" customHeight="1" x14ac:dyDescent="0.2">
      <c r="A2267" s="260"/>
      <c r="B2267" s="181">
        <f t="shared" si="276"/>
        <v>0</v>
      </c>
      <c r="C2267" s="261"/>
      <c r="D2267" s="262"/>
      <c r="E2267" s="266"/>
      <c r="F2267" s="264"/>
      <c r="G2267" s="182">
        <f t="shared" si="277"/>
        <v>0</v>
      </c>
    </row>
    <row r="2268" spans="1:7" ht="20.100000000000001" customHeight="1" x14ac:dyDescent="0.2">
      <c r="A2268" s="260"/>
      <c r="B2268" s="181">
        <f t="shared" si="276"/>
        <v>0</v>
      </c>
      <c r="C2268" s="261"/>
      <c r="D2268" s="262"/>
      <c r="E2268" s="263"/>
      <c r="F2268" s="264"/>
      <c r="G2268" s="182">
        <f t="shared" si="277"/>
        <v>0</v>
      </c>
    </row>
    <row r="2269" spans="1:7" ht="20.100000000000001" customHeight="1" x14ac:dyDescent="0.2">
      <c r="A2269" s="260"/>
      <c r="B2269" s="181">
        <f t="shared" si="276"/>
        <v>0</v>
      </c>
      <c r="C2269" s="261"/>
      <c r="D2269" s="262"/>
      <c r="E2269" s="263"/>
      <c r="F2269" s="264"/>
      <c r="G2269" s="182">
        <f t="shared" si="277"/>
        <v>0</v>
      </c>
    </row>
    <row r="2270" spans="1:7" ht="20.100000000000001" customHeight="1" x14ac:dyDescent="0.2">
      <c r="A2270" s="260"/>
      <c r="B2270" s="181">
        <f t="shared" si="276"/>
        <v>0</v>
      </c>
      <c r="C2270" s="261"/>
      <c r="D2270" s="262"/>
      <c r="E2270" s="263"/>
      <c r="F2270" s="264"/>
      <c r="G2270" s="182">
        <f t="shared" si="277"/>
        <v>0</v>
      </c>
    </row>
    <row r="2271" spans="1:7" ht="20.100000000000001" customHeight="1" x14ac:dyDescent="0.2">
      <c r="A2271" s="260"/>
      <c r="B2271" s="181">
        <f t="shared" si="276"/>
        <v>0</v>
      </c>
      <c r="C2271" s="261"/>
      <c r="D2271" s="262"/>
      <c r="E2271" s="263"/>
      <c r="F2271" s="264"/>
      <c r="G2271" s="182">
        <f t="shared" si="277"/>
        <v>0</v>
      </c>
    </row>
    <row r="2272" spans="1:7" ht="20.100000000000001" customHeight="1" x14ac:dyDescent="0.2">
      <c r="A2272" s="260"/>
      <c r="B2272" s="181">
        <f t="shared" si="276"/>
        <v>0</v>
      </c>
      <c r="C2272" s="261"/>
      <c r="D2272" s="262"/>
      <c r="E2272" s="263"/>
      <c r="F2272" s="264"/>
      <c r="G2272" s="182">
        <f t="shared" si="277"/>
        <v>0</v>
      </c>
    </row>
    <row r="2273" spans="1:7" ht="20.100000000000001" customHeight="1" x14ac:dyDescent="0.2">
      <c r="A2273" s="260"/>
      <c r="B2273" s="181">
        <f t="shared" si="276"/>
        <v>0</v>
      </c>
      <c r="C2273" s="261"/>
      <c r="D2273" s="262"/>
      <c r="E2273" s="263"/>
      <c r="F2273" s="264"/>
      <c r="G2273" s="182">
        <f t="shared" si="277"/>
        <v>0</v>
      </c>
    </row>
    <row r="2274" spans="1:7" ht="20.100000000000001" customHeight="1" x14ac:dyDescent="0.2">
      <c r="A2274" s="183"/>
      <c r="B2274" s="169"/>
      <c r="C2274" s="169"/>
      <c r="D2274" s="164"/>
      <c r="E2274" s="165"/>
      <c r="F2274" s="184" t="s">
        <v>38</v>
      </c>
      <c r="G2274" s="185">
        <f>SUBTOTAL(9,G2262:G2273)</f>
        <v>0</v>
      </c>
    </row>
    <row r="2275" spans="1:7" ht="20.100000000000001" customHeight="1" x14ac:dyDescent="0.2">
      <c r="A2275" s="183"/>
      <c r="B2275" s="169"/>
      <c r="C2275" s="186" t="s">
        <v>826</v>
      </c>
      <c r="D2275" s="164"/>
      <c r="E2275" s="165"/>
      <c r="F2275" s="166"/>
      <c r="G2275" s="187"/>
    </row>
    <row r="2276" spans="1:7" ht="20.100000000000001" customHeight="1" x14ac:dyDescent="0.2">
      <c r="A2276" s="260"/>
      <c r="B2276" s="181">
        <f t="shared" ref="B2276:B2285" si="278">IF(A2276=0,0,VLOOKUP(A2276,Tabla_Indices,2,FALSE))</f>
        <v>0</v>
      </c>
      <c r="C2276" s="267"/>
      <c r="D2276" s="262"/>
      <c r="E2276" s="263"/>
      <c r="F2276" s="264"/>
      <c r="G2276" s="182">
        <f>ROUND(E2276*F2276,2)</f>
        <v>0</v>
      </c>
    </row>
    <row r="2277" spans="1:7" ht="20.100000000000001" customHeight="1" x14ac:dyDescent="0.2">
      <c r="A2277" s="260"/>
      <c r="B2277" s="181">
        <f t="shared" si="278"/>
        <v>0</v>
      </c>
      <c r="C2277" s="261"/>
      <c r="D2277" s="262"/>
      <c r="E2277" s="263"/>
      <c r="F2277" s="264"/>
      <c r="G2277" s="182">
        <f>ROUND(E2277*F2277,2)</f>
        <v>0</v>
      </c>
    </row>
    <row r="2278" spans="1:7" ht="20.100000000000001" customHeight="1" x14ac:dyDescent="0.2">
      <c r="A2278" s="260"/>
      <c r="B2278" s="181">
        <f t="shared" si="278"/>
        <v>0</v>
      </c>
      <c r="C2278" s="261"/>
      <c r="D2278" s="262"/>
      <c r="E2278" s="263"/>
      <c r="F2278" s="264"/>
      <c r="G2278" s="182">
        <f t="shared" ref="G2278:G2285" si="279">ROUND(E2278*F2278,2)</f>
        <v>0</v>
      </c>
    </row>
    <row r="2279" spans="1:7" ht="20.100000000000001" customHeight="1" x14ac:dyDescent="0.2">
      <c r="A2279" s="260"/>
      <c r="B2279" s="181">
        <f t="shared" si="278"/>
        <v>0</v>
      </c>
      <c r="C2279" s="261"/>
      <c r="D2279" s="262"/>
      <c r="E2279" s="263"/>
      <c r="F2279" s="264"/>
      <c r="G2279" s="182">
        <f t="shared" si="279"/>
        <v>0</v>
      </c>
    </row>
    <row r="2280" spans="1:7" ht="20.100000000000001" customHeight="1" x14ac:dyDescent="0.2">
      <c r="A2280" s="260"/>
      <c r="B2280" s="181">
        <f t="shared" si="278"/>
        <v>0</v>
      </c>
      <c r="C2280" s="261"/>
      <c r="D2280" s="262"/>
      <c r="E2280" s="263"/>
      <c r="F2280" s="264"/>
      <c r="G2280" s="182">
        <f t="shared" si="279"/>
        <v>0</v>
      </c>
    </row>
    <row r="2281" spans="1:7" ht="20.100000000000001" customHeight="1" x14ac:dyDescent="0.2">
      <c r="A2281" s="260"/>
      <c r="B2281" s="181">
        <f t="shared" si="278"/>
        <v>0</v>
      </c>
      <c r="C2281" s="261"/>
      <c r="D2281" s="262"/>
      <c r="E2281" s="263"/>
      <c r="F2281" s="264"/>
      <c r="G2281" s="182">
        <f t="shared" si="279"/>
        <v>0</v>
      </c>
    </row>
    <row r="2282" spans="1:7" ht="20.100000000000001" customHeight="1" x14ac:dyDescent="0.2">
      <c r="A2282" s="260"/>
      <c r="B2282" s="181">
        <f t="shared" si="278"/>
        <v>0</v>
      </c>
      <c r="C2282" s="261"/>
      <c r="D2282" s="262"/>
      <c r="E2282" s="263"/>
      <c r="F2282" s="264"/>
      <c r="G2282" s="182">
        <f t="shared" si="279"/>
        <v>0</v>
      </c>
    </row>
    <row r="2283" spans="1:7" ht="20.100000000000001" customHeight="1" x14ac:dyDescent="0.2">
      <c r="A2283" s="260"/>
      <c r="B2283" s="181">
        <f t="shared" si="278"/>
        <v>0</v>
      </c>
      <c r="C2283" s="261"/>
      <c r="D2283" s="262"/>
      <c r="E2283" s="263"/>
      <c r="F2283" s="264"/>
      <c r="G2283" s="182">
        <f t="shared" si="279"/>
        <v>0</v>
      </c>
    </row>
    <row r="2284" spans="1:7" ht="20.100000000000001" customHeight="1" x14ac:dyDescent="0.2">
      <c r="A2284" s="260"/>
      <c r="B2284" s="181">
        <f t="shared" si="278"/>
        <v>0</v>
      </c>
      <c r="C2284" s="261"/>
      <c r="D2284" s="262"/>
      <c r="E2284" s="263"/>
      <c r="F2284" s="264"/>
      <c r="G2284" s="182">
        <f t="shared" si="279"/>
        <v>0</v>
      </c>
    </row>
    <row r="2285" spans="1:7" ht="20.100000000000001" customHeight="1" x14ac:dyDescent="0.2">
      <c r="A2285" s="260"/>
      <c r="B2285" s="181">
        <f t="shared" si="278"/>
        <v>0</v>
      </c>
      <c r="C2285" s="261"/>
      <c r="D2285" s="262"/>
      <c r="E2285" s="263"/>
      <c r="F2285" s="264"/>
      <c r="G2285" s="182">
        <f t="shared" si="279"/>
        <v>0</v>
      </c>
    </row>
    <row r="2286" spans="1:7" ht="20.100000000000001" customHeight="1" x14ac:dyDescent="0.2">
      <c r="A2286" s="183"/>
      <c r="B2286" s="169"/>
      <c r="C2286" s="169"/>
      <c r="D2286" s="164"/>
      <c r="E2286" s="165"/>
      <c r="F2286" s="184" t="s">
        <v>39</v>
      </c>
      <c r="G2286" s="185">
        <f>SUBTOTAL(9,G2276:G2285)</f>
        <v>0</v>
      </c>
    </row>
    <row r="2287" spans="1:7" ht="20.100000000000001" customHeight="1" x14ac:dyDescent="0.2">
      <c r="A2287" s="183"/>
      <c r="B2287" s="169"/>
      <c r="C2287" s="186" t="s">
        <v>827</v>
      </c>
      <c r="D2287" s="164"/>
      <c r="E2287" s="165"/>
      <c r="F2287" s="169"/>
      <c r="G2287" s="187"/>
    </row>
    <row r="2288" spans="1:7" ht="20.100000000000001" customHeight="1" x14ac:dyDescent="0.2">
      <c r="A2288" s="260"/>
      <c r="B2288" s="181">
        <f t="shared" ref="B2288:B2296" si="280">IF(A2288=0,0,VLOOKUP(A2288,Tabla_Indices,2,FALSE))</f>
        <v>0</v>
      </c>
      <c r="C2288" s="261"/>
      <c r="D2288" s="262"/>
      <c r="E2288" s="263"/>
      <c r="F2288" s="268"/>
      <c r="G2288" s="188">
        <f>ROUND(E2288*F2288,2)</f>
        <v>0</v>
      </c>
    </row>
    <row r="2289" spans="1:7" ht="20.100000000000001" customHeight="1" x14ac:dyDescent="0.2">
      <c r="A2289" s="260"/>
      <c r="B2289" s="181">
        <f t="shared" si="280"/>
        <v>0</v>
      </c>
      <c r="C2289" s="267"/>
      <c r="D2289" s="262"/>
      <c r="E2289" s="263"/>
      <c r="F2289" s="264"/>
      <c r="G2289" s="188">
        <f>ROUND(E2289*F2289,2)</f>
        <v>0</v>
      </c>
    </row>
    <row r="2290" spans="1:7" ht="20.100000000000001" customHeight="1" x14ac:dyDescent="0.2">
      <c r="A2290" s="260"/>
      <c r="B2290" s="181">
        <f t="shared" si="280"/>
        <v>0</v>
      </c>
      <c r="C2290" s="269"/>
      <c r="D2290" s="262"/>
      <c r="E2290" s="263"/>
      <c r="F2290" s="264"/>
      <c r="G2290" s="188">
        <f>ROUND(E2290*F2290,2)</f>
        <v>0</v>
      </c>
    </row>
    <row r="2291" spans="1:7" ht="20.100000000000001" customHeight="1" x14ac:dyDescent="0.2">
      <c r="A2291" s="260"/>
      <c r="B2291" s="181">
        <f t="shared" si="280"/>
        <v>0</v>
      </c>
      <c r="C2291" s="269"/>
      <c r="D2291" s="262"/>
      <c r="E2291" s="263"/>
      <c r="F2291" s="264"/>
      <c r="G2291" s="188">
        <f>ROUND(E2291*F2291,2)</f>
        <v>0</v>
      </c>
    </row>
    <row r="2292" spans="1:7" ht="20.100000000000001" customHeight="1" x14ac:dyDescent="0.2">
      <c r="A2292" s="260"/>
      <c r="B2292" s="181">
        <f t="shared" si="280"/>
        <v>0</v>
      </c>
      <c r="C2292" s="269"/>
      <c r="D2292" s="262"/>
      <c r="E2292" s="263"/>
      <c r="F2292" s="264"/>
      <c r="G2292" s="188">
        <f t="shared" ref="G2292:G2296" si="281">ROUND(E2292*F2292,2)</f>
        <v>0</v>
      </c>
    </row>
    <row r="2293" spans="1:7" ht="20.100000000000001" customHeight="1" x14ac:dyDescent="0.2">
      <c r="A2293" s="260"/>
      <c r="B2293" s="181">
        <f t="shared" si="280"/>
        <v>0</v>
      </c>
      <c r="C2293" s="269"/>
      <c r="D2293" s="262"/>
      <c r="E2293" s="263"/>
      <c r="F2293" s="264"/>
      <c r="G2293" s="188">
        <f t="shared" si="281"/>
        <v>0</v>
      </c>
    </row>
    <row r="2294" spans="1:7" ht="20.100000000000001" customHeight="1" x14ac:dyDescent="0.2">
      <c r="A2294" s="260"/>
      <c r="B2294" s="181">
        <f t="shared" si="280"/>
        <v>0</v>
      </c>
      <c r="C2294" s="261"/>
      <c r="D2294" s="262"/>
      <c r="E2294" s="263"/>
      <c r="F2294" s="264"/>
      <c r="G2294" s="188">
        <f t="shared" si="281"/>
        <v>0</v>
      </c>
    </row>
    <row r="2295" spans="1:7" ht="20.100000000000001" customHeight="1" x14ac:dyDescent="0.2">
      <c r="A2295" s="260"/>
      <c r="B2295" s="181">
        <f t="shared" si="280"/>
        <v>0</v>
      </c>
      <c r="C2295" s="261"/>
      <c r="D2295" s="262"/>
      <c r="E2295" s="263"/>
      <c r="F2295" s="264"/>
      <c r="G2295" s="188">
        <f t="shared" si="281"/>
        <v>0</v>
      </c>
    </row>
    <row r="2296" spans="1:7" ht="20.100000000000001" customHeight="1" x14ac:dyDescent="0.2">
      <c r="A2296" s="260"/>
      <c r="B2296" s="181">
        <f t="shared" si="280"/>
        <v>0</v>
      </c>
      <c r="C2296" s="261"/>
      <c r="D2296" s="262"/>
      <c r="E2296" s="263"/>
      <c r="F2296" s="264"/>
      <c r="G2296" s="188">
        <f t="shared" si="281"/>
        <v>0</v>
      </c>
    </row>
    <row r="2297" spans="1:7" ht="20.100000000000001" customHeight="1" x14ac:dyDescent="0.2">
      <c r="A2297" s="243"/>
      <c r="B2297" s="164"/>
      <c r="C2297" s="169"/>
      <c r="D2297" s="164"/>
      <c r="E2297" s="165"/>
      <c r="F2297" s="184" t="s">
        <v>40</v>
      </c>
      <c r="G2297" s="185">
        <f>SUBTOTAL(9,G2288:G2296)</f>
        <v>0</v>
      </c>
    </row>
    <row r="2298" spans="1:7" ht="20.100000000000001" customHeight="1" thickBot="1" x14ac:dyDescent="0.25">
      <c r="A2298" s="190"/>
      <c r="B2298" s="191"/>
      <c r="C2298" s="192"/>
      <c r="D2298" s="191"/>
      <c r="E2298" s="193"/>
      <c r="F2298" s="194"/>
      <c r="G2298" s="195"/>
    </row>
    <row r="2299" spans="1:7" ht="20.100000000000001" customHeight="1" thickBot="1" x14ac:dyDescent="0.25">
      <c r="A2299" s="244" t="str">
        <f>B2257</f>
        <v>13-6</v>
      </c>
      <c r="B2299" s="242" t="str">
        <f>C2257</f>
        <v>Zócalo de madera</v>
      </c>
      <c r="C2299" s="196"/>
      <c r="D2299" s="196" t="s">
        <v>41</v>
      </c>
      <c r="E2299" s="197"/>
      <c r="F2299" s="198" t="s">
        <v>42</v>
      </c>
      <c r="G2299" s="199">
        <f>SUBTOTAL(9,G2262:G2298)</f>
        <v>0</v>
      </c>
    </row>
    <row r="2300" spans="1:7" ht="20.100000000000001" customHeight="1" thickTop="1" thickBot="1" x14ac:dyDescent="0.25"/>
    <row r="2301" spans="1:7" ht="20.100000000000001" customHeight="1" thickTop="1" x14ac:dyDescent="0.2">
      <c r="A2301" s="335" t="s">
        <v>44</v>
      </c>
      <c r="B2301" s="336"/>
      <c r="C2301" s="336"/>
      <c r="D2301" s="336"/>
      <c r="E2301" s="336"/>
      <c r="F2301" s="336"/>
      <c r="G2301" s="337"/>
    </row>
    <row r="2302" spans="1:7" ht="20.100000000000001" customHeight="1" x14ac:dyDescent="0.2">
      <c r="A2302" s="154" t="s">
        <v>823</v>
      </c>
      <c r="B2302" s="155" t="str">
        <f>Comitente</f>
        <v>DIRECCIÓN ARQUITECTURA</v>
      </c>
      <c r="C2302" s="156"/>
      <c r="D2302" s="157"/>
      <c r="E2302" s="157"/>
      <c r="F2302" s="158"/>
      <c r="G2302" s="159"/>
    </row>
    <row r="2303" spans="1:7" ht="20.100000000000001" customHeight="1" x14ac:dyDescent="0.2">
      <c r="A2303" s="154" t="s">
        <v>824</v>
      </c>
      <c r="B2303" s="155">
        <f>Contratista</f>
        <v>0</v>
      </c>
      <c r="C2303" s="160"/>
      <c r="D2303" s="160"/>
      <c r="E2303" s="160"/>
      <c r="F2303" s="155"/>
      <c r="G2303" s="161"/>
    </row>
    <row r="2304" spans="1:7" ht="20.100000000000001" customHeight="1" x14ac:dyDescent="0.2">
      <c r="A2304" s="154" t="s">
        <v>31</v>
      </c>
      <c r="B2304" s="155" t="str">
        <f>Obra</f>
        <v>ESTADIO DEPORTIVO U.P.C.N.</v>
      </c>
      <c r="C2304" s="160"/>
      <c r="D2304" s="160"/>
      <c r="E2304" s="160"/>
      <c r="F2304" s="155" t="s">
        <v>45</v>
      </c>
      <c r="G2304" s="161" t="str">
        <f>Fecha_Base</f>
        <v>02/11/2017</v>
      </c>
    </row>
    <row r="2305" spans="1:7" ht="20.100000000000001" customHeight="1" x14ac:dyDescent="0.2">
      <c r="A2305" s="162" t="s">
        <v>822</v>
      </c>
      <c r="B2305" s="163" t="str">
        <f>Ubicación</f>
        <v>DEPARTAMENTO RAWSON</v>
      </c>
      <c r="C2305" s="163"/>
      <c r="D2305" s="164"/>
      <c r="E2305" s="165"/>
      <c r="F2305" s="166"/>
      <c r="G2305" s="167"/>
    </row>
    <row r="2306" spans="1:7" ht="20.100000000000001" customHeight="1" x14ac:dyDescent="0.2">
      <c r="A2306" s="162" t="s">
        <v>46</v>
      </c>
      <c r="B2306" s="270">
        <v>13</v>
      </c>
      <c r="C2306" s="169" t="str">
        <f>IF(B2306="","",VLOOKUP(B2306,Computo_Presupuesto,2,FALSE))</f>
        <v>PISOS, ZOCALOS, UMBRALES Y ANTEPECHOS</v>
      </c>
      <c r="D2306" s="170"/>
      <c r="E2306" s="165"/>
      <c r="F2306" s="166"/>
      <c r="G2306" s="167"/>
    </row>
    <row r="2307" spans="1:7" ht="20.100000000000001" customHeight="1" x14ac:dyDescent="0.2">
      <c r="A2307" s="162" t="s">
        <v>32</v>
      </c>
      <c r="B2307" s="248" t="s">
        <v>1794</v>
      </c>
      <c r="C2307" s="169" t="str">
        <f>IF(B2307=0,"",VLOOKUP(B2307,Computo_Presupuesto,2,FALSE))</f>
        <v>Zócalo hormigón</v>
      </c>
      <c r="D2307" s="164"/>
      <c r="E2307" s="165"/>
      <c r="F2307" s="163" t="s">
        <v>33</v>
      </c>
      <c r="G2307" s="171" t="str">
        <f>IF(B2307=0,"",VLOOKUP(B2307,Computo_Presupuesto,4,FALSE))</f>
        <v>ml</v>
      </c>
    </row>
    <row r="2308" spans="1:7" ht="20.100000000000001" customHeight="1" x14ac:dyDescent="0.2">
      <c r="A2308" s="162"/>
      <c r="B2308" s="163"/>
      <c r="C2308" s="169"/>
      <c r="D2308" s="164"/>
      <c r="E2308" s="165"/>
      <c r="F2308" s="169"/>
      <c r="G2308" s="172"/>
    </row>
    <row r="2309" spans="1:7" ht="20.100000000000001" customHeight="1" x14ac:dyDescent="0.2">
      <c r="A2309" s="338" t="s">
        <v>685</v>
      </c>
      <c r="B2309" s="339"/>
      <c r="C2309" s="340" t="s">
        <v>0</v>
      </c>
      <c r="D2309" s="340" t="s">
        <v>34</v>
      </c>
      <c r="E2309" s="341" t="s">
        <v>35</v>
      </c>
      <c r="F2309" s="342" t="s">
        <v>36</v>
      </c>
      <c r="G2309" s="343" t="s">
        <v>37</v>
      </c>
    </row>
    <row r="2310" spans="1:7" ht="20.100000000000001" customHeight="1" x14ac:dyDescent="0.2">
      <c r="A2310" s="173" t="s">
        <v>686</v>
      </c>
      <c r="B2310" s="174" t="s">
        <v>687</v>
      </c>
      <c r="C2310" s="340"/>
      <c r="D2310" s="340"/>
      <c r="E2310" s="341"/>
      <c r="F2310" s="342"/>
      <c r="G2310" s="343"/>
    </row>
    <row r="2311" spans="1:7" ht="20.100000000000001" customHeight="1" x14ac:dyDescent="0.2">
      <c r="A2311" s="259"/>
      <c r="B2311" s="175"/>
      <c r="C2311" s="176" t="s">
        <v>825</v>
      </c>
      <c r="D2311" s="177"/>
      <c r="E2311" s="178"/>
      <c r="F2311" s="179"/>
      <c r="G2311" s="180"/>
    </row>
    <row r="2312" spans="1:7" ht="20.100000000000001" customHeight="1" x14ac:dyDescent="0.2">
      <c r="A2312" s="260"/>
      <c r="B2312" s="181">
        <f t="shared" ref="B2312:B2323" si="282">IF(A2312=0,0,VLOOKUP(A2312,Tabla_Indices,2,FALSE))</f>
        <v>0</v>
      </c>
      <c r="C2312" s="261"/>
      <c r="D2312" s="262"/>
      <c r="E2312" s="263"/>
      <c r="F2312" s="264"/>
      <c r="G2312" s="182">
        <f>ROUND(E2312*F2312,2)</f>
        <v>0</v>
      </c>
    </row>
    <row r="2313" spans="1:7" ht="20.100000000000001" customHeight="1" x14ac:dyDescent="0.2">
      <c r="A2313" s="265"/>
      <c r="B2313" s="181">
        <f t="shared" si="282"/>
        <v>0</v>
      </c>
      <c r="C2313" s="261"/>
      <c r="D2313" s="262"/>
      <c r="E2313" s="263"/>
      <c r="F2313" s="264"/>
      <c r="G2313" s="182">
        <f t="shared" ref="G2313:G2323" si="283">ROUND(E2313*F2313,2)</f>
        <v>0</v>
      </c>
    </row>
    <row r="2314" spans="1:7" ht="20.100000000000001" customHeight="1" x14ac:dyDescent="0.2">
      <c r="A2314" s="260"/>
      <c r="B2314" s="181">
        <f t="shared" si="282"/>
        <v>0</v>
      </c>
      <c r="C2314" s="261"/>
      <c r="D2314" s="262"/>
      <c r="E2314" s="263"/>
      <c r="F2314" s="264"/>
      <c r="G2314" s="182">
        <f t="shared" si="283"/>
        <v>0</v>
      </c>
    </row>
    <row r="2315" spans="1:7" ht="20.100000000000001" customHeight="1" x14ac:dyDescent="0.2">
      <c r="A2315" s="260"/>
      <c r="B2315" s="181">
        <f t="shared" si="282"/>
        <v>0</v>
      </c>
      <c r="C2315" s="261"/>
      <c r="D2315" s="262"/>
      <c r="E2315" s="263"/>
      <c r="F2315" s="264"/>
      <c r="G2315" s="182">
        <f t="shared" si="283"/>
        <v>0</v>
      </c>
    </row>
    <row r="2316" spans="1:7" ht="20.100000000000001" customHeight="1" x14ac:dyDescent="0.2">
      <c r="A2316" s="260"/>
      <c r="B2316" s="181">
        <f t="shared" si="282"/>
        <v>0</v>
      </c>
      <c r="C2316" s="261"/>
      <c r="D2316" s="262"/>
      <c r="E2316" s="266"/>
      <c r="F2316" s="264"/>
      <c r="G2316" s="182">
        <f t="shared" si="283"/>
        <v>0</v>
      </c>
    </row>
    <row r="2317" spans="1:7" ht="20.100000000000001" customHeight="1" x14ac:dyDescent="0.2">
      <c r="A2317" s="260"/>
      <c r="B2317" s="181">
        <f t="shared" si="282"/>
        <v>0</v>
      </c>
      <c r="C2317" s="261"/>
      <c r="D2317" s="262"/>
      <c r="E2317" s="266"/>
      <c r="F2317" s="264"/>
      <c r="G2317" s="182">
        <f t="shared" si="283"/>
        <v>0</v>
      </c>
    </row>
    <row r="2318" spans="1:7" ht="20.100000000000001" customHeight="1" x14ac:dyDescent="0.2">
      <c r="A2318" s="260"/>
      <c r="B2318" s="181">
        <f t="shared" si="282"/>
        <v>0</v>
      </c>
      <c r="C2318" s="261"/>
      <c r="D2318" s="262"/>
      <c r="E2318" s="263"/>
      <c r="F2318" s="264"/>
      <c r="G2318" s="182">
        <f t="shared" si="283"/>
        <v>0</v>
      </c>
    </row>
    <row r="2319" spans="1:7" ht="20.100000000000001" customHeight="1" x14ac:dyDescent="0.2">
      <c r="A2319" s="260"/>
      <c r="B2319" s="181">
        <f t="shared" si="282"/>
        <v>0</v>
      </c>
      <c r="C2319" s="261"/>
      <c r="D2319" s="262"/>
      <c r="E2319" s="263"/>
      <c r="F2319" s="264"/>
      <c r="G2319" s="182">
        <f t="shared" si="283"/>
        <v>0</v>
      </c>
    </row>
    <row r="2320" spans="1:7" ht="20.100000000000001" customHeight="1" x14ac:dyDescent="0.2">
      <c r="A2320" s="260"/>
      <c r="B2320" s="181">
        <f t="shared" si="282"/>
        <v>0</v>
      </c>
      <c r="C2320" s="261"/>
      <c r="D2320" s="262"/>
      <c r="E2320" s="263"/>
      <c r="F2320" s="264"/>
      <c r="G2320" s="182">
        <f t="shared" si="283"/>
        <v>0</v>
      </c>
    </row>
    <row r="2321" spans="1:7" ht="20.100000000000001" customHeight="1" x14ac:dyDescent="0.2">
      <c r="A2321" s="260"/>
      <c r="B2321" s="181">
        <f t="shared" si="282"/>
        <v>0</v>
      </c>
      <c r="C2321" s="261"/>
      <c r="D2321" s="262"/>
      <c r="E2321" s="263"/>
      <c r="F2321" s="264"/>
      <c r="G2321" s="182">
        <f t="shared" si="283"/>
        <v>0</v>
      </c>
    </row>
    <row r="2322" spans="1:7" ht="20.100000000000001" customHeight="1" x14ac:dyDescent="0.2">
      <c r="A2322" s="260"/>
      <c r="B2322" s="181">
        <f t="shared" si="282"/>
        <v>0</v>
      </c>
      <c r="C2322" s="261"/>
      <c r="D2322" s="262"/>
      <c r="E2322" s="263"/>
      <c r="F2322" s="264"/>
      <c r="G2322" s="182">
        <f t="shared" si="283"/>
        <v>0</v>
      </c>
    </row>
    <row r="2323" spans="1:7" ht="20.100000000000001" customHeight="1" x14ac:dyDescent="0.2">
      <c r="A2323" s="260"/>
      <c r="B2323" s="181">
        <f t="shared" si="282"/>
        <v>0</v>
      </c>
      <c r="C2323" s="261"/>
      <c r="D2323" s="262"/>
      <c r="E2323" s="263"/>
      <c r="F2323" s="264"/>
      <c r="G2323" s="182">
        <f t="shared" si="283"/>
        <v>0</v>
      </c>
    </row>
    <row r="2324" spans="1:7" ht="20.100000000000001" customHeight="1" x14ac:dyDescent="0.2">
      <c r="A2324" s="183"/>
      <c r="B2324" s="169"/>
      <c r="C2324" s="169"/>
      <c r="D2324" s="164"/>
      <c r="E2324" s="165"/>
      <c r="F2324" s="184" t="s">
        <v>38</v>
      </c>
      <c r="G2324" s="185">
        <f>SUBTOTAL(9,G2312:G2323)</f>
        <v>0</v>
      </c>
    </row>
    <row r="2325" spans="1:7" ht="20.100000000000001" customHeight="1" x14ac:dyDescent="0.2">
      <c r="A2325" s="183"/>
      <c r="B2325" s="169"/>
      <c r="C2325" s="186" t="s">
        <v>826</v>
      </c>
      <c r="D2325" s="164"/>
      <c r="E2325" s="165"/>
      <c r="F2325" s="166"/>
      <c r="G2325" s="187"/>
    </row>
    <row r="2326" spans="1:7" ht="20.100000000000001" customHeight="1" x14ac:dyDescent="0.2">
      <c r="A2326" s="260"/>
      <c r="B2326" s="181">
        <f t="shared" ref="B2326:B2335" si="284">IF(A2326=0,0,VLOOKUP(A2326,Tabla_Indices,2,FALSE))</f>
        <v>0</v>
      </c>
      <c r="C2326" s="267"/>
      <c r="D2326" s="262"/>
      <c r="E2326" s="263"/>
      <c r="F2326" s="264"/>
      <c r="G2326" s="182">
        <f>ROUND(E2326*F2326,2)</f>
        <v>0</v>
      </c>
    </row>
    <row r="2327" spans="1:7" ht="20.100000000000001" customHeight="1" x14ac:dyDescent="0.2">
      <c r="A2327" s="260"/>
      <c r="B2327" s="181">
        <f t="shared" si="284"/>
        <v>0</v>
      </c>
      <c r="C2327" s="261"/>
      <c r="D2327" s="262"/>
      <c r="E2327" s="263"/>
      <c r="F2327" s="264"/>
      <c r="G2327" s="182">
        <f>ROUND(E2327*F2327,2)</f>
        <v>0</v>
      </c>
    </row>
    <row r="2328" spans="1:7" ht="20.100000000000001" customHeight="1" x14ac:dyDescent="0.2">
      <c r="A2328" s="260"/>
      <c r="B2328" s="181">
        <f t="shared" si="284"/>
        <v>0</v>
      </c>
      <c r="C2328" s="261"/>
      <c r="D2328" s="262"/>
      <c r="E2328" s="263"/>
      <c r="F2328" s="264"/>
      <c r="G2328" s="182">
        <f t="shared" ref="G2328:G2335" si="285">ROUND(E2328*F2328,2)</f>
        <v>0</v>
      </c>
    </row>
    <row r="2329" spans="1:7" ht="20.100000000000001" customHeight="1" x14ac:dyDescent="0.2">
      <c r="A2329" s="260"/>
      <c r="B2329" s="181">
        <f t="shared" si="284"/>
        <v>0</v>
      </c>
      <c r="C2329" s="261"/>
      <c r="D2329" s="262"/>
      <c r="E2329" s="263"/>
      <c r="F2329" s="264"/>
      <c r="G2329" s="182">
        <f t="shared" si="285"/>
        <v>0</v>
      </c>
    </row>
    <row r="2330" spans="1:7" ht="20.100000000000001" customHeight="1" x14ac:dyDescent="0.2">
      <c r="A2330" s="260"/>
      <c r="B2330" s="181">
        <f t="shared" si="284"/>
        <v>0</v>
      </c>
      <c r="C2330" s="261"/>
      <c r="D2330" s="262"/>
      <c r="E2330" s="263"/>
      <c r="F2330" s="264"/>
      <c r="G2330" s="182">
        <f t="shared" si="285"/>
        <v>0</v>
      </c>
    </row>
    <row r="2331" spans="1:7" ht="20.100000000000001" customHeight="1" x14ac:dyDescent="0.2">
      <c r="A2331" s="260"/>
      <c r="B2331" s="181">
        <f t="shared" si="284"/>
        <v>0</v>
      </c>
      <c r="C2331" s="261"/>
      <c r="D2331" s="262"/>
      <c r="E2331" s="263"/>
      <c r="F2331" s="264"/>
      <c r="G2331" s="182">
        <f t="shared" si="285"/>
        <v>0</v>
      </c>
    </row>
    <row r="2332" spans="1:7" ht="20.100000000000001" customHeight="1" x14ac:dyDescent="0.2">
      <c r="A2332" s="260"/>
      <c r="B2332" s="181">
        <f t="shared" si="284"/>
        <v>0</v>
      </c>
      <c r="C2332" s="261"/>
      <c r="D2332" s="262"/>
      <c r="E2332" s="263"/>
      <c r="F2332" s="264"/>
      <c r="G2332" s="182">
        <f t="shared" si="285"/>
        <v>0</v>
      </c>
    </row>
    <row r="2333" spans="1:7" ht="20.100000000000001" customHeight="1" x14ac:dyDescent="0.2">
      <c r="A2333" s="260"/>
      <c r="B2333" s="181">
        <f t="shared" si="284"/>
        <v>0</v>
      </c>
      <c r="C2333" s="261"/>
      <c r="D2333" s="262"/>
      <c r="E2333" s="263"/>
      <c r="F2333" s="264"/>
      <c r="G2333" s="182">
        <f t="shared" si="285"/>
        <v>0</v>
      </c>
    </row>
    <row r="2334" spans="1:7" ht="20.100000000000001" customHeight="1" x14ac:dyDescent="0.2">
      <c r="A2334" s="260"/>
      <c r="B2334" s="181">
        <f t="shared" si="284"/>
        <v>0</v>
      </c>
      <c r="C2334" s="261"/>
      <c r="D2334" s="262"/>
      <c r="E2334" s="263"/>
      <c r="F2334" s="264"/>
      <c r="G2334" s="182">
        <f t="shared" si="285"/>
        <v>0</v>
      </c>
    </row>
    <row r="2335" spans="1:7" ht="20.100000000000001" customHeight="1" x14ac:dyDescent="0.2">
      <c r="A2335" s="260"/>
      <c r="B2335" s="181">
        <f t="shared" si="284"/>
        <v>0</v>
      </c>
      <c r="C2335" s="261"/>
      <c r="D2335" s="262"/>
      <c r="E2335" s="263"/>
      <c r="F2335" s="264"/>
      <c r="G2335" s="182">
        <f t="shared" si="285"/>
        <v>0</v>
      </c>
    </row>
    <row r="2336" spans="1:7" ht="20.100000000000001" customHeight="1" x14ac:dyDescent="0.2">
      <c r="A2336" s="183"/>
      <c r="B2336" s="169"/>
      <c r="C2336" s="169"/>
      <c r="D2336" s="164"/>
      <c r="E2336" s="165"/>
      <c r="F2336" s="184" t="s">
        <v>39</v>
      </c>
      <c r="G2336" s="185">
        <f>SUBTOTAL(9,G2326:G2335)</f>
        <v>0</v>
      </c>
    </row>
    <row r="2337" spans="1:7" ht="20.100000000000001" customHeight="1" x14ac:dyDescent="0.2">
      <c r="A2337" s="183"/>
      <c r="B2337" s="169"/>
      <c r="C2337" s="186" t="s">
        <v>827</v>
      </c>
      <c r="D2337" s="164"/>
      <c r="E2337" s="165"/>
      <c r="F2337" s="169"/>
      <c r="G2337" s="187"/>
    </row>
    <row r="2338" spans="1:7" ht="20.100000000000001" customHeight="1" x14ac:dyDescent="0.2">
      <c r="A2338" s="260"/>
      <c r="B2338" s="181">
        <f t="shared" ref="B2338:B2346" si="286">IF(A2338=0,0,VLOOKUP(A2338,Tabla_Indices,2,FALSE))</f>
        <v>0</v>
      </c>
      <c r="C2338" s="261"/>
      <c r="D2338" s="262"/>
      <c r="E2338" s="263"/>
      <c r="F2338" s="268"/>
      <c r="G2338" s="188">
        <f>ROUND(E2338*F2338,2)</f>
        <v>0</v>
      </c>
    </row>
    <row r="2339" spans="1:7" ht="20.100000000000001" customHeight="1" x14ac:dyDescent="0.2">
      <c r="A2339" s="260"/>
      <c r="B2339" s="181">
        <f t="shared" si="286"/>
        <v>0</v>
      </c>
      <c r="C2339" s="267"/>
      <c r="D2339" s="262"/>
      <c r="E2339" s="263"/>
      <c r="F2339" s="264"/>
      <c r="G2339" s="188">
        <f>ROUND(E2339*F2339,2)</f>
        <v>0</v>
      </c>
    </row>
    <row r="2340" spans="1:7" ht="20.100000000000001" customHeight="1" x14ac:dyDescent="0.2">
      <c r="A2340" s="260"/>
      <c r="B2340" s="181">
        <f t="shared" si="286"/>
        <v>0</v>
      </c>
      <c r="C2340" s="269"/>
      <c r="D2340" s="262"/>
      <c r="E2340" s="263"/>
      <c r="F2340" s="264"/>
      <c r="G2340" s="188">
        <f>ROUND(E2340*F2340,2)</f>
        <v>0</v>
      </c>
    </row>
    <row r="2341" spans="1:7" ht="20.100000000000001" customHeight="1" x14ac:dyDescent="0.2">
      <c r="A2341" s="260"/>
      <c r="B2341" s="181">
        <f t="shared" si="286"/>
        <v>0</v>
      </c>
      <c r="C2341" s="269"/>
      <c r="D2341" s="262"/>
      <c r="E2341" s="263"/>
      <c r="F2341" s="264"/>
      <c r="G2341" s="188">
        <f>ROUND(E2341*F2341,2)</f>
        <v>0</v>
      </c>
    </row>
    <row r="2342" spans="1:7" ht="20.100000000000001" customHeight="1" x14ac:dyDescent="0.2">
      <c r="A2342" s="260"/>
      <c r="B2342" s="181">
        <f t="shared" si="286"/>
        <v>0</v>
      </c>
      <c r="C2342" s="269"/>
      <c r="D2342" s="262"/>
      <c r="E2342" s="263"/>
      <c r="F2342" s="264"/>
      <c r="G2342" s="188">
        <f t="shared" ref="G2342:G2346" si="287">ROUND(E2342*F2342,2)</f>
        <v>0</v>
      </c>
    </row>
    <row r="2343" spans="1:7" ht="20.100000000000001" customHeight="1" x14ac:dyDescent="0.2">
      <c r="A2343" s="260"/>
      <c r="B2343" s="181">
        <f t="shared" si="286"/>
        <v>0</v>
      </c>
      <c r="C2343" s="269"/>
      <c r="D2343" s="262"/>
      <c r="E2343" s="263"/>
      <c r="F2343" s="264"/>
      <c r="G2343" s="188">
        <f t="shared" si="287"/>
        <v>0</v>
      </c>
    </row>
    <row r="2344" spans="1:7" ht="20.100000000000001" customHeight="1" x14ac:dyDescent="0.2">
      <c r="A2344" s="260"/>
      <c r="B2344" s="181">
        <f t="shared" si="286"/>
        <v>0</v>
      </c>
      <c r="C2344" s="261"/>
      <c r="D2344" s="262"/>
      <c r="E2344" s="263"/>
      <c r="F2344" s="264"/>
      <c r="G2344" s="188">
        <f t="shared" si="287"/>
        <v>0</v>
      </c>
    </row>
    <row r="2345" spans="1:7" ht="20.100000000000001" customHeight="1" x14ac:dyDescent="0.2">
      <c r="A2345" s="260"/>
      <c r="B2345" s="181">
        <f t="shared" si="286"/>
        <v>0</v>
      </c>
      <c r="C2345" s="261"/>
      <c r="D2345" s="262"/>
      <c r="E2345" s="263"/>
      <c r="F2345" s="264"/>
      <c r="G2345" s="188">
        <f t="shared" si="287"/>
        <v>0</v>
      </c>
    </row>
    <row r="2346" spans="1:7" ht="20.100000000000001" customHeight="1" x14ac:dyDescent="0.2">
      <c r="A2346" s="260"/>
      <c r="B2346" s="181">
        <f t="shared" si="286"/>
        <v>0</v>
      </c>
      <c r="C2346" s="261"/>
      <c r="D2346" s="262"/>
      <c r="E2346" s="263"/>
      <c r="F2346" s="264"/>
      <c r="G2346" s="188">
        <f t="shared" si="287"/>
        <v>0</v>
      </c>
    </row>
    <row r="2347" spans="1:7" ht="20.100000000000001" customHeight="1" x14ac:dyDescent="0.2">
      <c r="A2347" s="189"/>
      <c r="B2347" s="164"/>
      <c r="C2347" s="169"/>
      <c r="D2347" s="164"/>
      <c r="E2347" s="165"/>
      <c r="F2347" s="184" t="s">
        <v>40</v>
      </c>
      <c r="G2347" s="185">
        <f>SUBTOTAL(9,G2338:G2346)</f>
        <v>0</v>
      </c>
    </row>
    <row r="2348" spans="1:7" ht="20.100000000000001" customHeight="1" thickBot="1" x14ac:dyDescent="0.25">
      <c r="A2348" s="190"/>
      <c r="B2348" s="191"/>
      <c r="C2348" s="192"/>
      <c r="D2348" s="191"/>
      <c r="E2348" s="193"/>
      <c r="F2348" s="194"/>
      <c r="G2348" s="195"/>
    </row>
    <row r="2349" spans="1:7" ht="20.100000000000001" customHeight="1" thickBot="1" x14ac:dyDescent="0.25">
      <c r="A2349" s="244" t="str">
        <f>B2307</f>
        <v>13-7</v>
      </c>
      <c r="B2349" s="242" t="str">
        <f>C2307</f>
        <v>Zócalo hormigón</v>
      </c>
      <c r="C2349" s="196"/>
      <c r="D2349" s="196" t="s">
        <v>41</v>
      </c>
      <c r="E2349" s="197"/>
      <c r="F2349" s="198" t="s">
        <v>42</v>
      </c>
      <c r="G2349" s="199">
        <f>SUBTOTAL(9,G2312:G2348)</f>
        <v>0</v>
      </c>
    </row>
    <row r="2350" spans="1:7" ht="20.100000000000001" customHeight="1" thickTop="1" thickBot="1" x14ac:dyDescent="0.25"/>
    <row r="2351" spans="1:7" ht="20.100000000000001" customHeight="1" thickTop="1" x14ac:dyDescent="0.2">
      <c r="A2351" s="335" t="s">
        <v>44</v>
      </c>
      <c r="B2351" s="336"/>
      <c r="C2351" s="336"/>
      <c r="D2351" s="336"/>
      <c r="E2351" s="336"/>
      <c r="F2351" s="336"/>
      <c r="G2351" s="337"/>
    </row>
    <row r="2352" spans="1:7" ht="20.100000000000001" customHeight="1" x14ac:dyDescent="0.2">
      <c r="A2352" s="154" t="s">
        <v>823</v>
      </c>
      <c r="B2352" s="155" t="str">
        <f>Comitente</f>
        <v>DIRECCIÓN ARQUITECTURA</v>
      </c>
      <c r="C2352" s="156"/>
      <c r="D2352" s="157"/>
      <c r="E2352" s="157"/>
      <c r="F2352" s="158"/>
      <c r="G2352" s="159"/>
    </row>
    <row r="2353" spans="1:7" ht="20.100000000000001" customHeight="1" x14ac:dyDescent="0.2">
      <c r="A2353" s="154" t="s">
        <v>824</v>
      </c>
      <c r="B2353" s="155">
        <f>Contratista</f>
        <v>0</v>
      </c>
      <c r="C2353" s="160"/>
      <c r="D2353" s="160"/>
      <c r="E2353" s="160"/>
      <c r="F2353" s="155"/>
      <c r="G2353" s="161"/>
    </row>
    <row r="2354" spans="1:7" ht="20.100000000000001" customHeight="1" x14ac:dyDescent="0.2">
      <c r="A2354" s="154" t="s">
        <v>31</v>
      </c>
      <c r="B2354" s="155" t="str">
        <f>Obra</f>
        <v>ESTADIO DEPORTIVO U.P.C.N.</v>
      </c>
      <c r="C2354" s="160"/>
      <c r="D2354" s="160"/>
      <c r="E2354" s="160"/>
      <c r="F2354" s="155" t="s">
        <v>45</v>
      </c>
      <c r="G2354" s="161" t="str">
        <f>Fecha_Base</f>
        <v>02/11/2017</v>
      </c>
    </row>
    <row r="2355" spans="1:7" ht="20.100000000000001" customHeight="1" x14ac:dyDescent="0.2">
      <c r="A2355" s="162" t="s">
        <v>822</v>
      </c>
      <c r="B2355" s="163" t="str">
        <f>Ubicación</f>
        <v>DEPARTAMENTO RAWSON</v>
      </c>
      <c r="C2355" s="163"/>
      <c r="D2355" s="164"/>
      <c r="E2355" s="165"/>
      <c r="F2355" s="166"/>
      <c r="G2355" s="167"/>
    </row>
    <row r="2356" spans="1:7" ht="20.100000000000001" customHeight="1" x14ac:dyDescent="0.2">
      <c r="A2356" s="162" t="s">
        <v>46</v>
      </c>
      <c r="B2356" s="270">
        <v>13</v>
      </c>
      <c r="C2356" s="169" t="str">
        <f>IF(B2356="","",VLOOKUP(B2356,Computo_Presupuesto,2,FALSE))</f>
        <v>PISOS, ZOCALOS, UMBRALES Y ANTEPECHOS</v>
      </c>
      <c r="D2356" s="170"/>
      <c r="E2356" s="165"/>
      <c r="F2356" s="166"/>
      <c r="G2356" s="167"/>
    </row>
    <row r="2357" spans="1:7" ht="20.100000000000001" customHeight="1" x14ac:dyDescent="0.2">
      <c r="A2357" s="162" t="s">
        <v>32</v>
      </c>
      <c r="B2357" s="248" t="s">
        <v>1795</v>
      </c>
      <c r="C2357" s="169" t="str">
        <f>IF(B2357=0,"",VLOOKUP(B2357,Computo_Presupuesto,2,FALSE))</f>
        <v>Antepechos de hormigón</v>
      </c>
      <c r="D2357" s="164"/>
      <c r="E2357" s="165"/>
      <c r="F2357" s="163" t="s">
        <v>33</v>
      </c>
      <c r="G2357" s="171" t="str">
        <f>IF(B2357=0,"",VLOOKUP(B2357,Computo_Presupuesto,4,FALSE))</f>
        <v>ml</v>
      </c>
    </row>
    <row r="2358" spans="1:7" ht="20.100000000000001" customHeight="1" x14ac:dyDescent="0.2">
      <c r="A2358" s="162"/>
      <c r="B2358" s="163"/>
      <c r="C2358" s="169"/>
      <c r="D2358" s="164"/>
      <c r="E2358" s="165"/>
      <c r="F2358" s="169"/>
      <c r="G2358" s="172"/>
    </row>
    <row r="2359" spans="1:7" ht="20.100000000000001" customHeight="1" x14ac:dyDescent="0.2">
      <c r="A2359" s="338" t="s">
        <v>685</v>
      </c>
      <c r="B2359" s="339"/>
      <c r="C2359" s="340" t="s">
        <v>0</v>
      </c>
      <c r="D2359" s="340" t="s">
        <v>34</v>
      </c>
      <c r="E2359" s="341" t="s">
        <v>35</v>
      </c>
      <c r="F2359" s="342" t="s">
        <v>36</v>
      </c>
      <c r="G2359" s="343" t="s">
        <v>37</v>
      </c>
    </row>
    <row r="2360" spans="1:7" ht="20.100000000000001" customHeight="1" x14ac:dyDescent="0.2">
      <c r="A2360" s="173" t="s">
        <v>686</v>
      </c>
      <c r="B2360" s="174" t="s">
        <v>687</v>
      </c>
      <c r="C2360" s="340"/>
      <c r="D2360" s="340"/>
      <c r="E2360" s="341"/>
      <c r="F2360" s="342"/>
      <c r="G2360" s="343"/>
    </row>
    <row r="2361" spans="1:7" ht="20.100000000000001" customHeight="1" x14ac:dyDescent="0.2">
      <c r="A2361" s="259"/>
      <c r="B2361" s="175"/>
      <c r="C2361" s="176" t="s">
        <v>825</v>
      </c>
      <c r="D2361" s="177"/>
      <c r="E2361" s="178"/>
      <c r="F2361" s="179"/>
      <c r="G2361" s="180"/>
    </row>
    <row r="2362" spans="1:7" ht="20.100000000000001" customHeight="1" x14ac:dyDescent="0.2">
      <c r="A2362" s="260"/>
      <c r="B2362" s="181">
        <f t="shared" ref="B2362:B2373" si="288">IF(A2362=0,0,VLOOKUP(A2362,Tabla_Indices,2,FALSE))</f>
        <v>0</v>
      </c>
      <c r="C2362" s="261"/>
      <c r="D2362" s="262"/>
      <c r="E2362" s="263"/>
      <c r="F2362" s="264"/>
      <c r="G2362" s="182">
        <f>ROUND(E2362*F2362,2)</f>
        <v>0</v>
      </c>
    </row>
    <row r="2363" spans="1:7" ht="20.100000000000001" customHeight="1" x14ac:dyDescent="0.2">
      <c r="A2363" s="265"/>
      <c r="B2363" s="181">
        <f t="shared" si="288"/>
        <v>0</v>
      </c>
      <c r="C2363" s="261"/>
      <c r="D2363" s="262"/>
      <c r="E2363" s="263"/>
      <c r="F2363" s="264"/>
      <c r="G2363" s="182">
        <f t="shared" ref="G2363:G2373" si="289">ROUND(E2363*F2363,2)</f>
        <v>0</v>
      </c>
    </row>
    <row r="2364" spans="1:7" ht="20.100000000000001" customHeight="1" x14ac:dyDescent="0.2">
      <c r="A2364" s="260"/>
      <c r="B2364" s="181">
        <f t="shared" si="288"/>
        <v>0</v>
      </c>
      <c r="C2364" s="261"/>
      <c r="D2364" s="262"/>
      <c r="E2364" s="263"/>
      <c r="F2364" s="264"/>
      <c r="G2364" s="182">
        <f t="shared" si="289"/>
        <v>0</v>
      </c>
    </row>
    <row r="2365" spans="1:7" ht="20.100000000000001" customHeight="1" x14ac:dyDescent="0.2">
      <c r="A2365" s="260"/>
      <c r="B2365" s="181">
        <f t="shared" si="288"/>
        <v>0</v>
      </c>
      <c r="C2365" s="261"/>
      <c r="D2365" s="262"/>
      <c r="E2365" s="263"/>
      <c r="F2365" s="264"/>
      <c r="G2365" s="182">
        <f t="shared" si="289"/>
        <v>0</v>
      </c>
    </row>
    <row r="2366" spans="1:7" ht="20.100000000000001" customHeight="1" x14ac:dyDescent="0.2">
      <c r="A2366" s="260"/>
      <c r="B2366" s="181">
        <f t="shared" si="288"/>
        <v>0</v>
      </c>
      <c r="C2366" s="261"/>
      <c r="D2366" s="262"/>
      <c r="E2366" s="266"/>
      <c r="F2366" s="264"/>
      <c r="G2366" s="182">
        <f t="shared" si="289"/>
        <v>0</v>
      </c>
    </row>
    <row r="2367" spans="1:7" ht="20.100000000000001" customHeight="1" x14ac:dyDescent="0.2">
      <c r="A2367" s="260"/>
      <c r="B2367" s="181">
        <f t="shared" si="288"/>
        <v>0</v>
      </c>
      <c r="C2367" s="261"/>
      <c r="D2367" s="262"/>
      <c r="E2367" s="266"/>
      <c r="F2367" s="264"/>
      <c r="G2367" s="182">
        <f t="shared" si="289"/>
        <v>0</v>
      </c>
    </row>
    <row r="2368" spans="1:7" ht="20.100000000000001" customHeight="1" x14ac:dyDescent="0.2">
      <c r="A2368" s="260"/>
      <c r="B2368" s="181">
        <f t="shared" si="288"/>
        <v>0</v>
      </c>
      <c r="C2368" s="261"/>
      <c r="D2368" s="262"/>
      <c r="E2368" s="263"/>
      <c r="F2368" s="264"/>
      <c r="G2368" s="182">
        <f t="shared" si="289"/>
        <v>0</v>
      </c>
    </row>
    <row r="2369" spans="1:7" ht="20.100000000000001" customHeight="1" x14ac:dyDescent="0.2">
      <c r="A2369" s="260"/>
      <c r="B2369" s="181">
        <f t="shared" si="288"/>
        <v>0</v>
      </c>
      <c r="C2369" s="261"/>
      <c r="D2369" s="262"/>
      <c r="E2369" s="263"/>
      <c r="F2369" s="264"/>
      <c r="G2369" s="182">
        <f t="shared" si="289"/>
        <v>0</v>
      </c>
    </row>
    <row r="2370" spans="1:7" ht="20.100000000000001" customHeight="1" x14ac:dyDescent="0.2">
      <c r="A2370" s="260"/>
      <c r="B2370" s="181">
        <f t="shared" si="288"/>
        <v>0</v>
      </c>
      <c r="C2370" s="261"/>
      <c r="D2370" s="262"/>
      <c r="E2370" s="263"/>
      <c r="F2370" s="264"/>
      <c r="G2370" s="182">
        <f t="shared" si="289"/>
        <v>0</v>
      </c>
    </row>
    <row r="2371" spans="1:7" ht="20.100000000000001" customHeight="1" x14ac:dyDescent="0.2">
      <c r="A2371" s="260"/>
      <c r="B2371" s="181">
        <f t="shared" si="288"/>
        <v>0</v>
      </c>
      <c r="C2371" s="261"/>
      <c r="D2371" s="262"/>
      <c r="E2371" s="263"/>
      <c r="F2371" s="264"/>
      <c r="G2371" s="182">
        <f t="shared" si="289"/>
        <v>0</v>
      </c>
    </row>
    <row r="2372" spans="1:7" ht="20.100000000000001" customHeight="1" x14ac:dyDescent="0.2">
      <c r="A2372" s="260"/>
      <c r="B2372" s="181">
        <f t="shared" si="288"/>
        <v>0</v>
      </c>
      <c r="C2372" s="261"/>
      <c r="D2372" s="262"/>
      <c r="E2372" s="263"/>
      <c r="F2372" s="264"/>
      <c r="G2372" s="182">
        <f t="shared" si="289"/>
        <v>0</v>
      </c>
    </row>
    <row r="2373" spans="1:7" ht="20.100000000000001" customHeight="1" x14ac:dyDescent="0.2">
      <c r="A2373" s="260"/>
      <c r="B2373" s="181">
        <f t="shared" si="288"/>
        <v>0</v>
      </c>
      <c r="C2373" s="261"/>
      <c r="D2373" s="262"/>
      <c r="E2373" s="263"/>
      <c r="F2373" s="264"/>
      <c r="G2373" s="182">
        <f t="shared" si="289"/>
        <v>0</v>
      </c>
    </row>
    <row r="2374" spans="1:7" ht="20.100000000000001" customHeight="1" x14ac:dyDescent="0.2">
      <c r="A2374" s="183"/>
      <c r="B2374" s="169"/>
      <c r="C2374" s="169"/>
      <c r="D2374" s="164"/>
      <c r="E2374" s="165"/>
      <c r="F2374" s="184" t="s">
        <v>38</v>
      </c>
      <c r="G2374" s="185">
        <f>SUBTOTAL(9,G2362:G2373)</f>
        <v>0</v>
      </c>
    </row>
    <row r="2375" spans="1:7" ht="20.100000000000001" customHeight="1" x14ac:dyDescent="0.2">
      <c r="A2375" s="183"/>
      <c r="B2375" s="169"/>
      <c r="C2375" s="186" t="s">
        <v>826</v>
      </c>
      <c r="D2375" s="164"/>
      <c r="E2375" s="165"/>
      <c r="F2375" s="166"/>
      <c r="G2375" s="187"/>
    </row>
    <row r="2376" spans="1:7" ht="20.100000000000001" customHeight="1" x14ac:dyDescent="0.2">
      <c r="A2376" s="260"/>
      <c r="B2376" s="181">
        <f t="shared" ref="B2376:B2385" si="290">IF(A2376=0,0,VLOOKUP(A2376,Tabla_Indices,2,FALSE))</f>
        <v>0</v>
      </c>
      <c r="C2376" s="267"/>
      <c r="D2376" s="262"/>
      <c r="E2376" s="263"/>
      <c r="F2376" s="264"/>
      <c r="G2376" s="182">
        <f>ROUND(E2376*F2376,2)</f>
        <v>0</v>
      </c>
    </row>
    <row r="2377" spans="1:7" ht="20.100000000000001" customHeight="1" x14ac:dyDescent="0.2">
      <c r="A2377" s="260"/>
      <c r="B2377" s="181">
        <f t="shared" si="290"/>
        <v>0</v>
      </c>
      <c r="C2377" s="261"/>
      <c r="D2377" s="262"/>
      <c r="E2377" s="263"/>
      <c r="F2377" s="264"/>
      <c r="G2377" s="182">
        <f>ROUND(E2377*F2377,2)</f>
        <v>0</v>
      </c>
    </row>
    <row r="2378" spans="1:7" ht="20.100000000000001" customHeight="1" x14ac:dyDescent="0.2">
      <c r="A2378" s="260"/>
      <c r="B2378" s="181">
        <f t="shared" si="290"/>
        <v>0</v>
      </c>
      <c r="C2378" s="261"/>
      <c r="D2378" s="262"/>
      <c r="E2378" s="263"/>
      <c r="F2378" s="264"/>
      <c r="G2378" s="182">
        <f t="shared" ref="G2378:G2385" si="291">ROUND(E2378*F2378,2)</f>
        <v>0</v>
      </c>
    </row>
    <row r="2379" spans="1:7" ht="20.100000000000001" customHeight="1" x14ac:dyDescent="0.2">
      <c r="A2379" s="260"/>
      <c r="B2379" s="181">
        <f t="shared" si="290"/>
        <v>0</v>
      </c>
      <c r="C2379" s="261"/>
      <c r="D2379" s="262"/>
      <c r="E2379" s="263"/>
      <c r="F2379" s="264"/>
      <c r="G2379" s="182">
        <f t="shared" si="291"/>
        <v>0</v>
      </c>
    </row>
    <row r="2380" spans="1:7" ht="20.100000000000001" customHeight="1" x14ac:dyDescent="0.2">
      <c r="A2380" s="260"/>
      <c r="B2380" s="181">
        <f t="shared" si="290"/>
        <v>0</v>
      </c>
      <c r="C2380" s="261"/>
      <c r="D2380" s="262"/>
      <c r="E2380" s="263"/>
      <c r="F2380" s="264"/>
      <c r="G2380" s="182">
        <f t="shared" si="291"/>
        <v>0</v>
      </c>
    </row>
    <row r="2381" spans="1:7" ht="20.100000000000001" customHeight="1" x14ac:dyDescent="0.2">
      <c r="A2381" s="260"/>
      <c r="B2381" s="181">
        <f t="shared" si="290"/>
        <v>0</v>
      </c>
      <c r="C2381" s="261"/>
      <c r="D2381" s="262"/>
      <c r="E2381" s="263"/>
      <c r="F2381" s="264"/>
      <c r="G2381" s="182">
        <f t="shared" si="291"/>
        <v>0</v>
      </c>
    </row>
    <row r="2382" spans="1:7" ht="20.100000000000001" customHeight="1" x14ac:dyDescent="0.2">
      <c r="A2382" s="260"/>
      <c r="B2382" s="181">
        <f t="shared" si="290"/>
        <v>0</v>
      </c>
      <c r="C2382" s="261"/>
      <c r="D2382" s="262"/>
      <c r="E2382" s="263"/>
      <c r="F2382" s="264"/>
      <c r="G2382" s="182">
        <f t="shared" si="291"/>
        <v>0</v>
      </c>
    </row>
    <row r="2383" spans="1:7" ht="20.100000000000001" customHeight="1" x14ac:dyDescent="0.2">
      <c r="A2383" s="260"/>
      <c r="B2383" s="181">
        <f t="shared" si="290"/>
        <v>0</v>
      </c>
      <c r="C2383" s="261"/>
      <c r="D2383" s="262"/>
      <c r="E2383" s="263"/>
      <c r="F2383" s="264"/>
      <c r="G2383" s="182">
        <f t="shared" si="291"/>
        <v>0</v>
      </c>
    </row>
    <row r="2384" spans="1:7" ht="20.100000000000001" customHeight="1" x14ac:dyDescent="0.2">
      <c r="A2384" s="260"/>
      <c r="B2384" s="181">
        <f t="shared" si="290"/>
        <v>0</v>
      </c>
      <c r="C2384" s="261"/>
      <c r="D2384" s="262"/>
      <c r="E2384" s="263"/>
      <c r="F2384" s="264"/>
      <c r="G2384" s="182">
        <f t="shared" si="291"/>
        <v>0</v>
      </c>
    </row>
    <row r="2385" spans="1:7" ht="20.100000000000001" customHeight="1" x14ac:dyDescent="0.2">
      <c r="A2385" s="260"/>
      <c r="B2385" s="181">
        <f t="shared" si="290"/>
        <v>0</v>
      </c>
      <c r="C2385" s="261"/>
      <c r="D2385" s="262"/>
      <c r="E2385" s="263"/>
      <c r="F2385" s="264"/>
      <c r="G2385" s="182">
        <f t="shared" si="291"/>
        <v>0</v>
      </c>
    </row>
    <row r="2386" spans="1:7" ht="20.100000000000001" customHeight="1" x14ac:dyDescent="0.2">
      <c r="A2386" s="183"/>
      <c r="B2386" s="169"/>
      <c r="C2386" s="169"/>
      <c r="D2386" s="164"/>
      <c r="E2386" s="165"/>
      <c r="F2386" s="184" t="s">
        <v>39</v>
      </c>
      <c r="G2386" s="185">
        <f>SUBTOTAL(9,G2376:G2385)</f>
        <v>0</v>
      </c>
    </row>
    <row r="2387" spans="1:7" ht="20.100000000000001" customHeight="1" x14ac:dyDescent="0.2">
      <c r="A2387" s="183"/>
      <c r="B2387" s="169"/>
      <c r="C2387" s="186" t="s">
        <v>827</v>
      </c>
      <c r="D2387" s="164"/>
      <c r="E2387" s="165"/>
      <c r="F2387" s="169"/>
      <c r="G2387" s="187"/>
    </row>
    <row r="2388" spans="1:7" ht="20.100000000000001" customHeight="1" x14ac:dyDescent="0.2">
      <c r="A2388" s="260"/>
      <c r="B2388" s="181">
        <f t="shared" ref="B2388:B2396" si="292">IF(A2388=0,0,VLOOKUP(A2388,Tabla_Indices,2,FALSE))</f>
        <v>0</v>
      </c>
      <c r="C2388" s="261"/>
      <c r="D2388" s="262"/>
      <c r="E2388" s="263"/>
      <c r="F2388" s="268"/>
      <c r="G2388" s="188">
        <f>ROUND(E2388*F2388,2)</f>
        <v>0</v>
      </c>
    </row>
    <row r="2389" spans="1:7" ht="20.100000000000001" customHeight="1" x14ac:dyDescent="0.2">
      <c r="A2389" s="260"/>
      <c r="B2389" s="181">
        <f t="shared" si="292"/>
        <v>0</v>
      </c>
      <c r="C2389" s="267"/>
      <c r="D2389" s="262"/>
      <c r="E2389" s="263"/>
      <c r="F2389" s="264"/>
      <c r="G2389" s="188">
        <f>ROUND(E2389*F2389,2)</f>
        <v>0</v>
      </c>
    </row>
    <row r="2390" spans="1:7" ht="20.100000000000001" customHeight="1" x14ac:dyDescent="0.2">
      <c r="A2390" s="260"/>
      <c r="B2390" s="181">
        <f t="shared" si="292"/>
        <v>0</v>
      </c>
      <c r="C2390" s="269"/>
      <c r="D2390" s="262"/>
      <c r="E2390" s="263"/>
      <c r="F2390" s="264"/>
      <c r="G2390" s="188">
        <f>ROUND(E2390*F2390,2)</f>
        <v>0</v>
      </c>
    </row>
    <row r="2391" spans="1:7" ht="20.100000000000001" customHeight="1" x14ac:dyDescent="0.2">
      <c r="A2391" s="260"/>
      <c r="B2391" s="181">
        <f t="shared" si="292"/>
        <v>0</v>
      </c>
      <c r="C2391" s="269"/>
      <c r="D2391" s="262"/>
      <c r="E2391" s="263"/>
      <c r="F2391" s="264"/>
      <c r="G2391" s="188">
        <f>ROUND(E2391*F2391,2)</f>
        <v>0</v>
      </c>
    </row>
    <row r="2392" spans="1:7" ht="20.100000000000001" customHeight="1" x14ac:dyDescent="0.2">
      <c r="A2392" s="260"/>
      <c r="B2392" s="181">
        <f t="shared" si="292"/>
        <v>0</v>
      </c>
      <c r="C2392" s="269"/>
      <c r="D2392" s="262"/>
      <c r="E2392" s="263"/>
      <c r="F2392" s="264"/>
      <c r="G2392" s="188">
        <f t="shared" ref="G2392:G2396" si="293">ROUND(E2392*F2392,2)</f>
        <v>0</v>
      </c>
    </row>
    <row r="2393" spans="1:7" ht="20.100000000000001" customHeight="1" x14ac:dyDescent="0.2">
      <c r="A2393" s="260"/>
      <c r="B2393" s="181">
        <f t="shared" si="292"/>
        <v>0</v>
      </c>
      <c r="C2393" s="269"/>
      <c r="D2393" s="262"/>
      <c r="E2393" s="263"/>
      <c r="F2393" s="264"/>
      <c r="G2393" s="188">
        <f t="shared" si="293"/>
        <v>0</v>
      </c>
    </row>
    <row r="2394" spans="1:7" ht="20.100000000000001" customHeight="1" x14ac:dyDescent="0.2">
      <c r="A2394" s="260"/>
      <c r="B2394" s="181">
        <f t="shared" si="292"/>
        <v>0</v>
      </c>
      <c r="C2394" s="261"/>
      <c r="D2394" s="262"/>
      <c r="E2394" s="263"/>
      <c r="F2394" s="264"/>
      <c r="G2394" s="188">
        <f t="shared" si="293"/>
        <v>0</v>
      </c>
    </row>
    <row r="2395" spans="1:7" ht="20.100000000000001" customHeight="1" x14ac:dyDescent="0.2">
      <c r="A2395" s="260"/>
      <c r="B2395" s="181">
        <f t="shared" si="292"/>
        <v>0</v>
      </c>
      <c r="C2395" s="261"/>
      <c r="D2395" s="262"/>
      <c r="E2395" s="263"/>
      <c r="F2395" s="264"/>
      <c r="G2395" s="188">
        <f t="shared" si="293"/>
        <v>0</v>
      </c>
    </row>
    <row r="2396" spans="1:7" ht="20.100000000000001" customHeight="1" x14ac:dyDescent="0.2">
      <c r="A2396" s="260"/>
      <c r="B2396" s="181">
        <f t="shared" si="292"/>
        <v>0</v>
      </c>
      <c r="C2396" s="261"/>
      <c r="D2396" s="262"/>
      <c r="E2396" s="263"/>
      <c r="F2396" s="264"/>
      <c r="G2396" s="188">
        <f t="shared" si="293"/>
        <v>0</v>
      </c>
    </row>
    <row r="2397" spans="1:7" ht="20.100000000000001" customHeight="1" x14ac:dyDescent="0.2">
      <c r="A2397" s="189"/>
      <c r="B2397" s="164"/>
      <c r="C2397" s="169"/>
      <c r="D2397" s="164"/>
      <c r="E2397" s="165"/>
      <c r="F2397" s="184" t="s">
        <v>40</v>
      </c>
      <c r="G2397" s="185">
        <f>SUBTOTAL(9,G2388:G2396)</f>
        <v>0</v>
      </c>
    </row>
    <row r="2398" spans="1:7" ht="20.100000000000001" customHeight="1" thickBot="1" x14ac:dyDescent="0.25">
      <c r="A2398" s="190"/>
      <c r="B2398" s="191"/>
      <c r="C2398" s="192"/>
      <c r="D2398" s="191"/>
      <c r="E2398" s="193"/>
      <c r="F2398" s="194"/>
      <c r="G2398" s="195"/>
    </row>
    <row r="2399" spans="1:7" ht="20.100000000000001" customHeight="1" thickBot="1" x14ac:dyDescent="0.25">
      <c r="A2399" s="244" t="str">
        <f>B2357</f>
        <v>13-8</v>
      </c>
      <c r="B2399" s="242" t="str">
        <f>C2357</f>
        <v>Antepechos de hormigón</v>
      </c>
      <c r="C2399" s="196"/>
      <c r="D2399" s="196" t="s">
        <v>41</v>
      </c>
      <c r="E2399" s="197"/>
      <c r="F2399" s="198" t="s">
        <v>42</v>
      </c>
      <c r="G2399" s="199">
        <f>SUBTOTAL(9,G2362:G2398)</f>
        <v>0</v>
      </c>
    </row>
    <row r="2400" spans="1:7" ht="20.100000000000001" customHeight="1" thickTop="1" thickBot="1" x14ac:dyDescent="0.25"/>
    <row r="2401" spans="1:7" ht="20.100000000000001" customHeight="1" thickTop="1" x14ac:dyDescent="0.2">
      <c r="A2401" s="335" t="s">
        <v>44</v>
      </c>
      <c r="B2401" s="336"/>
      <c r="C2401" s="336"/>
      <c r="D2401" s="336"/>
      <c r="E2401" s="336"/>
      <c r="F2401" s="336"/>
      <c r="G2401" s="337"/>
    </row>
    <row r="2402" spans="1:7" ht="20.100000000000001" customHeight="1" x14ac:dyDescent="0.2">
      <c r="A2402" s="154" t="s">
        <v>823</v>
      </c>
      <c r="B2402" s="155" t="str">
        <f>Comitente</f>
        <v>DIRECCIÓN ARQUITECTURA</v>
      </c>
      <c r="C2402" s="156"/>
      <c r="D2402" s="157"/>
      <c r="E2402" s="157"/>
      <c r="F2402" s="158"/>
      <c r="G2402" s="159"/>
    </row>
    <row r="2403" spans="1:7" ht="20.100000000000001" customHeight="1" x14ac:dyDescent="0.2">
      <c r="A2403" s="154" t="s">
        <v>824</v>
      </c>
      <c r="B2403" s="155">
        <f>Contratista</f>
        <v>0</v>
      </c>
      <c r="C2403" s="160"/>
      <c r="D2403" s="160"/>
      <c r="E2403" s="160"/>
      <c r="F2403" s="155"/>
      <c r="G2403" s="161"/>
    </row>
    <row r="2404" spans="1:7" ht="20.100000000000001" customHeight="1" x14ac:dyDescent="0.2">
      <c r="A2404" s="154" t="s">
        <v>31</v>
      </c>
      <c r="B2404" s="155" t="str">
        <f>Obra</f>
        <v>ESTADIO DEPORTIVO U.P.C.N.</v>
      </c>
      <c r="C2404" s="160"/>
      <c r="D2404" s="160"/>
      <c r="E2404" s="160"/>
      <c r="F2404" s="155" t="s">
        <v>45</v>
      </c>
      <c r="G2404" s="161" t="str">
        <f>Fecha_Base</f>
        <v>02/11/2017</v>
      </c>
    </row>
    <row r="2405" spans="1:7" ht="20.100000000000001" customHeight="1" x14ac:dyDescent="0.2">
      <c r="A2405" s="162" t="s">
        <v>822</v>
      </c>
      <c r="B2405" s="163" t="str">
        <f>Ubicación</f>
        <v>DEPARTAMENTO RAWSON</v>
      </c>
      <c r="C2405" s="163"/>
      <c r="D2405" s="164"/>
      <c r="E2405" s="165"/>
      <c r="F2405" s="166"/>
      <c r="G2405" s="167"/>
    </row>
    <row r="2406" spans="1:7" ht="20.100000000000001" customHeight="1" x14ac:dyDescent="0.2">
      <c r="A2406" s="162" t="s">
        <v>46</v>
      </c>
      <c r="B2406" s="270">
        <v>13</v>
      </c>
      <c r="C2406" s="169" t="str">
        <f>IF(B2406="","",VLOOKUP(B2406,Computo_Presupuesto,2,FALSE))</f>
        <v>PISOS, ZOCALOS, UMBRALES Y ANTEPECHOS</v>
      </c>
      <c r="D2406" s="170"/>
      <c r="E2406" s="165"/>
      <c r="F2406" s="166"/>
      <c r="G2406" s="167"/>
    </row>
    <row r="2407" spans="1:7" ht="20.100000000000001" customHeight="1" x14ac:dyDescent="0.2">
      <c r="A2407" s="162" t="s">
        <v>32</v>
      </c>
      <c r="B2407" s="248" t="s">
        <v>1796</v>
      </c>
      <c r="C2407" s="169" t="str">
        <f>IF(B2407=0,"",VLOOKUP(B2407,Computo_Presupuesto,2,FALSE))</f>
        <v>Umbrales de granito natural</v>
      </c>
      <c r="D2407" s="164"/>
      <c r="E2407" s="165"/>
      <c r="F2407" s="163" t="s">
        <v>33</v>
      </c>
      <c r="G2407" s="171" t="str">
        <f>IF(B2407=0,"",VLOOKUP(B2407,Computo_Presupuesto,4,FALSE))</f>
        <v>ml</v>
      </c>
    </row>
    <row r="2408" spans="1:7" ht="20.100000000000001" customHeight="1" x14ac:dyDescent="0.2">
      <c r="A2408" s="162"/>
      <c r="B2408" s="163"/>
      <c r="C2408" s="169"/>
      <c r="D2408" s="164"/>
      <c r="E2408" s="165"/>
      <c r="F2408" s="169"/>
      <c r="G2408" s="172"/>
    </row>
    <row r="2409" spans="1:7" ht="20.100000000000001" customHeight="1" x14ac:dyDescent="0.2">
      <c r="A2409" s="338" t="s">
        <v>685</v>
      </c>
      <c r="B2409" s="339"/>
      <c r="C2409" s="340" t="s">
        <v>0</v>
      </c>
      <c r="D2409" s="340" t="s">
        <v>34</v>
      </c>
      <c r="E2409" s="341" t="s">
        <v>35</v>
      </c>
      <c r="F2409" s="342" t="s">
        <v>36</v>
      </c>
      <c r="G2409" s="343" t="s">
        <v>37</v>
      </c>
    </row>
    <row r="2410" spans="1:7" s="15" customFormat="1" ht="20.100000000000001" customHeight="1" x14ac:dyDescent="0.2">
      <c r="A2410" s="173" t="s">
        <v>686</v>
      </c>
      <c r="B2410" s="174" t="s">
        <v>687</v>
      </c>
      <c r="C2410" s="340"/>
      <c r="D2410" s="340"/>
      <c r="E2410" s="341"/>
      <c r="F2410" s="342"/>
      <c r="G2410" s="343"/>
    </row>
    <row r="2411" spans="1:7" ht="20.100000000000001" customHeight="1" x14ac:dyDescent="0.2">
      <c r="A2411" s="259"/>
      <c r="B2411" s="175"/>
      <c r="C2411" s="176" t="s">
        <v>825</v>
      </c>
      <c r="D2411" s="177"/>
      <c r="E2411" s="178"/>
      <c r="F2411" s="179"/>
      <c r="G2411" s="180"/>
    </row>
    <row r="2412" spans="1:7" ht="20.100000000000001" customHeight="1" x14ac:dyDescent="0.2">
      <c r="A2412" s="260"/>
      <c r="B2412" s="181">
        <f t="shared" ref="B2412:B2423" si="294">IF(A2412=0,0,VLOOKUP(A2412,Tabla_Indices,2,FALSE))</f>
        <v>0</v>
      </c>
      <c r="C2412" s="261"/>
      <c r="D2412" s="262"/>
      <c r="E2412" s="263"/>
      <c r="F2412" s="264"/>
      <c r="G2412" s="182">
        <f>ROUND(E2412*F2412,2)</f>
        <v>0</v>
      </c>
    </row>
    <row r="2413" spans="1:7" ht="20.100000000000001" customHeight="1" x14ac:dyDescent="0.2">
      <c r="A2413" s="265"/>
      <c r="B2413" s="181">
        <f t="shared" si="294"/>
        <v>0</v>
      </c>
      <c r="C2413" s="261"/>
      <c r="D2413" s="262"/>
      <c r="E2413" s="263"/>
      <c r="F2413" s="264"/>
      <c r="G2413" s="182">
        <f t="shared" ref="G2413:G2423" si="295">ROUND(E2413*F2413,2)</f>
        <v>0</v>
      </c>
    </row>
    <row r="2414" spans="1:7" ht="20.100000000000001" customHeight="1" x14ac:dyDescent="0.2">
      <c r="A2414" s="260"/>
      <c r="B2414" s="181">
        <f t="shared" si="294"/>
        <v>0</v>
      </c>
      <c r="C2414" s="261"/>
      <c r="D2414" s="262"/>
      <c r="E2414" s="263"/>
      <c r="F2414" s="264"/>
      <c r="G2414" s="182">
        <f t="shared" si="295"/>
        <v>0</v>
      </c>
    </row>
    <row r="2415" spans="1:7" ht="20.100000000000001" customHeight="1" x14ac:dyDescent="0.2">
      <c r="A2415" s="260"/>
      <c r="B2415" s="181">
        <f t="shared" si="294"/>
        <v>0</v>
      </c>
      <c r="C2415" s="261"/>
      <c r="D2415" s="262"/>
      <c r="E2415" s="263"/>
      <c r="F2415" s="264"/>
      <c r="G2415" s="182">
        <f t="shared" si="295"/>
        <v>0</v>
      </c>
    </row>
    <row r="2416" spans="1:7" ht="20.100000000000001" customHeight="1" x14ac:dyDescent="0.2">
      <c r="A2416" s="260"/>
      <c r="B2416" s="181">
        <f t="shared" si="294"/>
        <v>0</v>
      </c>
      <c r="C2416" s="261"/>
      <c r="D2416" s="262"/>
      <c r="E2416" s="266"/>
      <c r="F2416" s="264"/>
      <c r="G2416" s="182">
        <f t="shared" si="295"/>
        <v>0</v>
      </c>
    </row>
    <row r="2417" spans="1:7" ht="20.100000000000001" customHeight="1" x14ac:dyDescent="0.2">
      <c r="A2417" s="260"/>
      <c r="B2417" s="181">
        <f t="shared" si="294"/>
        <v>0</v>
      </c>
      <c r="C2417" s="261"/>
      <c r="D2417" s="262"/>
      <c r="E2417" s="266"/>
      <c r="F2417" s="264"/>
      <c r="G2417" s="182">
        <f t="shared" si="295"/>
        <v>0</v>
      </c>
    </row>
    <row r="2418" spans="1:7" ht="20.100000000000001" customHeight="1" x14ac:dyDescent="0.2">
      <c r="A2418" s="260"/>
      <c r="B2418" s="181">
        <f t="shared" si="294"/>
        <v>0</v>
      </c>
      <c r="C2418" s="261"/>
      <c r="D2418" s="262"/>
      <c r="E2418" s="263"/>
      <c r="F2418" s="264"/>
      <c r="G2418" s="182">
        <f t="shared" si="295"/>
        <v>0</v>
      </c>
    </row>
    <row r="2419" spans="1:7" ht="20.100000000000001" customHeight="1" x14ac:dyDescent="0.2">
      <c r="A2419" s="260"/>
      <c r="B2419" s="181">
        <f t="shared" si="294"/>
        <v>0</v>
      </c>
      <c r="C2419" s="261"/>
      <c r="D2419" s="262"/>
      <c r="E2419" s="263"/>
      <c r="F2419" s="264"/>
      <c r="G2419" s="182">
        <f t="shared" si="295"/>
        <v>0</v>
      </c>
    </row>
    <row r="2420" spans="1:7" ht="20.100000000000001" customHeight="1" x14ac:dyDescent="0.2">
      <c r="A2420" s="260"/>
      <c r="B2420" s="181">
        <f t="shared" si="294"/>
        <v>0</v>
      </c>
      <c r="C2420" s="261"/>
      <c r="D2420" s="262"/>
      <c r="E2420" s="263"/>
      <c r="F2420" s="264"/>
      <c r="G2420" s="182">
        <f t="shared" si="295"/>
        <v>0</v>
      </c>
    </row>
    <row r="2421" spans="1:7" ht="20.100000000000001" customHeight="1" x14ac:dyDescent="0.2">
      <c r="A2421" s="260"/>
      <c r="B2421" s="181">
        <f t="shared" si="294"/>
        <v>0</v>
      </c>
      <c r="C2421" s="261"/>
      <c r="D2421" s="262"/>
      <c r="E2421" s="263"/>
      <c r="F2421" s="264"/>
      <c r="G2421" s="182">
        <f t="shared" si="295"/>
        <v>0</v>
      </c>
    </row>
    <row r="2422" spans="1:7" ht="20.100000000000001" customHeight="1" x14ac:dyDescent="0.2">
      <c r="A2422" s="260"/>
      <c r="B2422" s="181">
        <f t="shared" si="294"/>
        <v>0</v>
      </c>
      <c r="C2422" s="261"/>
      <c r="D2422" s="262"/>
      <c r="E2422" s="263"/>
      <c r="F2422" s="264"/>
      <c r="G2422" s="182">
        <f t="shared" si="295"/>
        <v>0</v>
      </c>
    </row>
    <row r="2423" spans="1:7" ht="20.100000000000001" customHeight="1" x14ac:dyDescent="0.2">
      <c r="A2423" s="260"/>
      <c r="B2423" s="181">
        <f t="shared" si="294"/>
        <v>0</v>
      </c>
      <c r="C2423" s="261"/>
      <c r="D2423" s="262"/>
      <c r="E2423" s="263"/>
      <c r="F2423" s="264"/>
      <c r="G2423" s="182">
        <f t="shared" si="295"/>
        <v>0</v>
      </c>
    </row>
    <row r="2424" spans="1:7" ht="20.100000000000001" customHeight="1" x14ac:dyDescent="0.2">
      <c r="A2424" s="183"/>
      <c r="B2424" s="169"/>
      <c r="C2424" s="169"/>
      <c r="D2424" s="164"/>
      <c r="E2424" s="165"/>
      <c r="F2424" s="184" t="s">
        <v>38</v>
      </c>
      <c r="G2424" s="185">
        <f>SUBTOTAL(9,G2412:G2423)</f>
        <v>0</v>
      </c>
    </row>
    <row r="2425" spans="1:7" ht="20.100000000000001" customHeight="1" x14ac:dyDescent="0.2">
      <c r="A2425" s="183"/>
      <c r="B2425" s="169"/>
      <c r="C2425" s="186" t="s">
        <v>826</v>
      </c>
      <c r="D2425" s="164"/>
      <c r="E2425" s="165"/>
      <c r="F2425" s="166"/>
      <c r="G2425" s="187"/>
    </row>
    <row r="2426" spans="1:7" ht="20.100000000000001" customHeight="1" x14ac:dyDescent="0.2">
      <c r="A2426" s="260"/>
      <c r="B2426" s="181">
        <f t="shared" ref="B2426:B2435" si="296">IF(A2426=0,0,VLOOKUP(A2426,Tabla_Indices,2,FALSE))</f>
        <v>0</v>
      </c>
      <c r="C2426" s="267"/>
      <c r="D2426" s="262"/>
      <c r="E2426" s="263"/>
      <c r="F2426" s="264"/>
      <c r="G2426" s="182">
        <f>ROUND(E2426*F2426,2)</f>
        <v>0</v>
      </c>
    </row>
    <row r="2427" spans="1:7" ht="20.100000000000001" customHeight="1" x14ac:dyDescent="0.2">
      <c r="A2427" s="260"/>
      <c r="B2427" s="181">
        <f t="shared" si="296"/>
        <v>0</v>
      </c>
      <c r="C2427" s="261"/>
      <c r="D2427" s="262"/>
      <c r="E2427" s="263"/>
      <c r="F2427" s="264"/>
      <c r="G2427" s="182">
        <f>ROUND(E2427*F2427,2)</f>
        <v>0</v>
      </c>
    </row>
    <row r="2428" spans="1:7" ht="20.100000000000001" customHeight="1" x14ac:dyDescent="0.2">
      <c r="A2428" s="260"/>
      <c r="B2428" s="181">
        <f t="shared" si="296"/>
        <v>0</v>
      </c>
      <c r="C2428" s="261"/>
      <c r="D2428" s="262"/>
      <c r="E2428" s="263"/>
      <c r="F2428" s="264"/>
      <c r="G2428" s="182">
        <f t="shared" ref="G2428:G2435" si="297">ROUND(E2428*F2428,2)</f>
        <v>0</v>
      </c>
    </row>
    <row r="2429" spans="1:7" ht="20.100000000000001" customHeight="1" x14ac:dyDescent="0.2">
      <c r="A2429" s="260"/>
      <c r="B2429" s="181">
        <f t="shared" si="296"/>
        <v>0</v>
      </c>
      <c r="C2429" s="261"/>
      <c r="D2429" s="262"/>
      <c r="E2429" s="263"/>
      <c r="F2429" s="264"/>
      <c r="G2429" s="182">
        <f t="shared" si="297"/>
        <v>0</v>
      </c>
    </row>
    <row r="2430" spans="1:7" ht="20.100000000000001" customHeight="1" x14ac:dyDescent="0.2">
      <c r="A2430" s="260"/>
      <c r="B2430" s="181">
        <f t="shared" si="296"/>
        <v>0</v>
      </c>
      <c r="C2430" s="261"/>
      <c r="D2430" s="262"/>
      <c r="E2430" s="263"/>
      <c r="F2430" s="264"/>
      <c r="G2430" s="182">
        <f t="shared" si="297"/>
        <v>0</v>
      </c>
    </row>
    <row r="2431" spans="1:7" ht="20.100000000000001" customHeight="1" x14ac:dyDescent="0.2">
      <c r="A2431" s="260"/>
      <c r="B2431" s="181">
        <f t="shared" si="296"/>
        <v>0</v>
      </c>
      <c r="C2431" s="261"/>
      <c r="D2431" s="262"/>
      <c r="E2431" s="263"/>
      <c r="F2431" s="264"/>
      <c r="G2431" s="182">
        <f t="shared" si="297"/>
        <v>0</v>
      </c>
    </row>
    <row r="2432" spans="1:7" ht="20.100000000000001" customHeight="1" x14ac:dyDescent="0.2">
      <c r="A2432" s="260"/>
      <c r="B2432" s="181">
        <f t="shared" si="296"/>
        <v>0</v>
      </c>
      <c r="C2432" s="261"/>
      <c r="D2432" s="262"/>
      <c r="E2432" s="263"/>
      <c r="F2432" s="264"/>
      <c r="G2432" s="182">
        <f t="shared" si="297"/>
        <v>0</v>
      </c>
    </row>
    <row r="2433" spans="1:7" ht="20.100000000000001" customHeight="1" x14ac:dyDescent="0.2">
      <c r="A2433" s="260"/>
      <c r="B2433" s="181">
        <f t="shared" si="296"/>
        <v>0</v>
      </c>
      <c r="C2433" s="261"/>
      <c r="D2433" s="262"/>
      <c r="E2433" s="263"/>
      <c r="F2433" s="264"/>
      <c r="G2433" s="182">
        <f t="shared" si="297"/>
        <v>0</v>
      </c>
    </row>
    <row r="2434" spans="1:7" ht="20.100000000000001" customHeight="1" x14ac:dyDescent="0.2">
      <c r="A2434" s="260"/>
      <c r="B2434" s="181">
        <f t="shared" si="296"/>
        <v>0</v>
      </c>
      <c r="C2434" s="261"/>
      <c r="D2434" s="262"/>
      <c r="E2434" s="263"/>
      <c r="F2434" s="264"/>
      <c r="G2434" s="182">
        <f t="shared" si="297"/>
        <v>0</v>
      </c>
    </row>
    <row r="2435" spans="1:7" ht="20.100000000000001" customHeight="1" x14ac:dyDescent="0.2">
      <c r="A2435" s="260"/>
      <c r="B2435" s="181">
        <f t="shared" si="296"/>
        <v>0</v>
      </c>
      <c r="C2435" s="261"/>
      <c r="D2435" s="262"/>
      <c r="E2435" s="263"/>
      <c r="F2435" s="264"/>
      <c r="G2435" s="182">
        <f t="shared" si="297"/>
        <v>0</v>
      </c>
    </row>
    <row r="2436" spans="1:7" ht="20.100000000000001" customHeight="1" x14ac:dyDescent="0.2">
      <c r="A2436" s="183"/>
      <c r="B2436" s="169"/>
      <c r="C2436" s="169"/>
      <c r="D2436" s="164"/>
      <c r="E2436" s="165"/>
      <c r="F2436" s="184" t="s">
        <v>39</v>
      </c>
      <c r="G2436" s="185">
        <f>SUBTOTAL(9,G2426:G2435)</f>
        <v>0</v>
      </c>
    </row>
    <row r="2437" spans="1:7" ht="20.100000000000001" customHeight="1" x14ac:dyDescent="0.2">
      <c r="A2437" s="183"/>
      <c r="B2437" s="169"/>
      <c r="C2437" s="186" t="s">
        <v>827</v>
      </c>
      <c r="D2437" s="164"/>
      <c r="E2437" s="165"/>
      <c r="F2437" s="169"/>
      <c r="G2437" s="187"/>
    </row>
    <row r="2438" spans="1:7" ht="20.100000000000001" customHeight="1" x14ac:dyDescent="0.2">
      <c r="A2438" s="260"/>
      <c r="B2438" s="181">
        <f t="shared" ref="B2438:B2446" si="298">IF(A2438=0,0,VLOOKUP(A2438,Tabla_Indices,2,FALSE))</f>
        <v>0</v>
      </c>
      <c r="C2438" s="261"/>
      <c r="D2438" s="262"/>
      <c r="E2438" s="263"/>
      <c r="F2438" s="268"/>
      <c r="G2438" s="188">
        <f>ROUND(E2438*F2438,2)</f>
        <v>0</v>
      </c>
    </row>
    <row r="2439" spans="1:7" ht="20.100000000000001" customHeight="1" x14ac:dyDescent="0.2">
      <c r="A2439" s="260"/>
      <c r="B2439" s="181">
        <f t="shared" si="298"/>
        <v>0</v>
      </c>
      <c r="C2439" s="267"/>
      <c r="D2439" s="262"/>
      <c r="E2439" s="263"/>
      <c r="F2439" s="264"/>
      <c r="G2439" s="188">
        <f>ROUND(E2439*F2439,2)</f>
        <v>0</v>
      </c>
    </row>
    <row r="2440" spans="1:7" ht="20.100000000000001" customHeight="1" x14ac:dyDescent="0.2">
      <c r="A2440" s="260"/>
      <c r="B2440" s="181">
        <f t="shared" si="298"/>
        <v>0</v>
      </c>
      <c r="C2440" s="269"/>
      <c r="D2440" s="262"/>
      <c r="E2440" s="263"/>
      <c r="F2440" s="264"/>
      <c r="G2440" s="188">
        <f>ROUND(E2440*F2440,2)</f>
        <v>0</v>
      </c>
    </row>
    <row r="2441" spans="1:7" ht="20.100000000000001" customHeight="1" x14ac:dyDescent="0.2">
      <c r="A2441" s="260"/>
      <c r="B2441" s="181">
        <f t="shared" si="298"/>
        <v>0</v>
      </c>
      <c r="C2441" s="269"/>
      <c r="D2441" s="262"/>
      <c r="E2441" s="263"/>
      <c r="F2441" s="264"/>
      <c r="G2441" s="188">
        <f>ROUND(E2441*F2441,2)</f>
        <v>0</v>
      </c>
    </row>
    <row r="2442" spans="1:7" ht="20.100000000000001" customHeight="1" x14ac:dyDescent="0.2">
      <c r="A2442" s="260"/>
      <c r="B2442" s="181">
        <f t="shared" si="298"/>
        <v>0</v>
      </c>
      <c r="C2442" s="269"/>
      <c r="D2442" s="262"/>
      <c r="E2442" s="263"/>
      <c r="F2442" s="264"/>
      <c r="G2442" s="188">
        <f t="shared" ref="G2442:G2446" si="299">ROUND(E2442*F2442,2)</f>
        <v>0</v>
      </c>
    </row>
    <row r="2443" spans="1:7" ht="20.100000000000001" customHeight="1" x14ac:dyDescent="0.2">
      <c r="A2443" s="260"/>
      <c r="B2443" s="181">
        <f t="shared" si="298"/>
        <v>0</v>
      </c>
      <c r="C2443" s="269"/>
      <c r="D2443" s="262"/>
      <c r="E2443" s="263"/>
      <c r="F2443" s="264"/>
      <c r="G2443" s="188">
        <f t="shared" si="299"/>
        <v>0</v>
      </c>
    </row>
    <row r="2444" spans="1:7" ht="20.100000000000001" customHeight="1" x14ac:dyDescent="0.2">
      <c r="A2444" s="260"/>
      <c r="B2444" s="181">
        <f t="shared" si="298"/>
        <v>0</v>
      </c>
      <c r="C2444" s="261"/>
      <c r="D2444" s="262"/>
      <c r="E2444" s="263"/>
      <c r="F2444" s="264"/>
      <c r="G2444" s="188">
        <f t="shared" si="299"/>
        <v>0</v>
      </c>
    </row>
    <row r="2445" spans="1:7" ht="20.100000000000001" customHeight="1" x14ac:dyDescent="0.2">
      <c r="A2445" s="260"/>
      <c r="B2445" s="181">
        <f t="shared" si="298"/>
        <v>0</v>
      </c>
      <c r="C2445" s="261"/>
      <c r="D2445" s="262"/>
      <c r="E2445" s="263"/>
      <c r="F2445" s="264"/>
      <c r="G2445" s="188">
        <f t="shared" si="299"/>
        <v>0</v>
      </c>
    </row>
    <row r="2446" spans="1:7" ht="20.100000000000001" customHeight="1" x14ac:dyDescent="0.2">
      <c r="A2446" s="260"/>
      <c r="B2446" s="181">
        <f t="shared" si="298"/>
        <v>0</v>
      </c>
      <c r="C2446" s="261"/>
      <c r="D2446" s="262"/>
      <c r="E2446" s="263"/>
      <c r="F2446" s="264"/>
      <c r="G2446" s="188">
        <f t="shared" si="299"/>
        <v>0</v>
      </c>
    </row>
    <row r="2447" spans="1:7" ht="20.100000000000001" customHeight="1" x14ac:dyDescent="0.2">
      <c r="A2447" s="243"/>
      <c r="B2447" s="164"/>
      <c r="C2447" s="169"/>
      <c r="D2447" s="164"/>
      <c r="E2447" s="165"/>
      <c r="F2447" s="184" t="s">
        <v>40</v>
      </c>
      <c r="G2447" s="185">
        <f>SUBTOTAL(9,G2438:G2446)</f>
        <v>0</v>
      </c>
    </row>
    <row r="2448" spans="1:7" ht="20.100000000000001" customHeight="1" thickBot="1" x14ac:dyDescent="0.25">
      <c r="A2448" s="190"/>
      <c r="B2448" s="191"/>
      <c r="C2448" s="192"/>
      <c r="D2448" s="191"/>
      <c r="E2448" s="193"/>
      <c r="F2448" s="194"/>
      <c r="G2448" s="195"/>
    </row>
    <row r="2449" spans="1:7" ht="20.100000000000001" customHeight="1" thickBot="1" x14ac:dyDescent="0.25">
      <c r="A2449" s="244" t="str">
        <f>B2407</f>
        <v>13-9</v>
      </c>
      <c r="B2449" s="242" t="str">
        <f>C2407</f>
        <v>Umbrales de granito natural</v>
      </c>
      <c r="C2449" s="196"/>
      <c r="D2449" s="196" t="s">
        <v>41</v>
      </c>
      <c r="E2449" s="197"/>
      <c r="F2449" s="198" t="s">
        <v>42</v>
      </c>
      <c r="G2449" s="199">
        <f>SUBTOTAL(9,G2412:G2448)</f>
        <v>0</v>
      </c>
    </row>
    <row r="2450" spans="1:7" ht="20.100000000000001" customHeight="1" thickTop="1" thickBot="1" x14ac:dyDescent="0.25"/>
    <row r="2451" spans="1:7" ht="20.100000000000001" customHeight="1" thickTop="1" x14ac:dyDescent="0.2">
      <c r="A2451" s="335" t="s">
        <v>44</v>
      </c>
      <c r="B2451" s="336"/>
      <c r="C2451" s="336"/>
      <c r="D2451" s="336"/>
      <c r="E2451" s="336"/>
      <c r="F2451" s="336"/>
      <c r="G2451" s="337"/>
    </row>
    <row r="2452" spans="1:7" ht="20.100000000000001" customHeight="1" x14ac:dyDescent="0.2">
      <c r="A2452" s="154" t="s">
        <v>823</v>
      </c>
      <c r="B2452" s="155" t="str">
        <f>Comitente</f>
        <v>DIRECCIÓN ARQUITECTURA</v>
      </c>
      <c r="C2452" s="156"/>
      <c r="D2452" s="157"/>
      <c r="E2452" s="157"/>
      <c r="F2452" s="158"/>
      <c r="G2452" s="159"/>
    </row>
    <row r="2453" spans="1:7" ht="20.100000000000001" customHeight="1" x14ac:dyDescent="0.2">
      <c r="A2453" s="154" t="s">
        <v>824</v>
      </c>
      <c r="B2453" s="155">
        <f>Contratista</f>
        <v>0</v>
      </c>
      <c r="C2453" s="160"/>
      <c r="D2453" s="160"/>
      <c r="E2453" s="160"/>
      <c r="F2453" s="155"/>
      <c r="G2453" s="161"/>
    </row>
    <row r="2454" spans="1:7" ht="20.100000000000001" customHeight="1" x14ac:dyDescent="0.2">
      <c r="A2454" s="154" t="s">
        <v>31</v>
      </c>
      <c r="B2454" s="155" t="str">
        <f>Obra</f>
        <v>ESTADIO DEPORTIVO U.P.C.N.</v>
      </c>
      <c r="C2454" s="160"/>
      <c r="D2454" s="160"/>
      <c r="E2454" s="160"/>
      <c r="F2454" s="155" t="s">
        <v>45</v>
      </c>
      <c r="G2454" s="161" t="str">
        <f>Fecha_Base</f>
        <v>02/11/2017</v>
      </c>
    </row>
    <row r="2455" spans="1:7" ht="20.100000000000001" customHeight="1" x14ac:dyDescent="0.2">
      <c r="A2455" s="162" t="s">
        <v>822</v>
      </c>
      <c r="B2455" s="163" t="str">
        <f>Ubicación</f>
        <v>DEPARTAMENTO RAWSON</v>
      </c>
      <c r="C2455" s="163"/>
      <c r="D2455" s="164"/>
      <c r="E2455" s="165"/>
      <c r="F2455" s="166"/>
      <c r="G2455" s="167"/>
    </row>
    <row r="2456" spans="1:7" ht="20.100000000000001" customHeight="1" x14ac:dyDescent="0.2">
      <c r="A2456" s="162" t="s">
        <v>46</v>
      </c>
      <c r="B2456" s="270">
        <v>13</v>
      </c>
      <c r="C2456" s="169" t="str">
        <f>IF(B2456="","",VLOOKUP(B2456,Computo_Presupuesto,2,FALSE))</f>
        <v>PISOS, ZOCALOS, UMBRALES Y ANTEPECHOS</v>
      </c>
      <c r="D2456" s="170"/>
      <c r="E2456" s="165"/>
      <c r="F2456" s="166"/>
      <c r="G2456" s="167"/>
    </row>
    <row r="2457" spans="1:7" ht="20.100000000000001" customHeight="1" x14ac:dyDescent="0.2">
      <c r="A2457" s="162" t="s">
        <v>32</v>
      </c>
      <c r="B2457" s="248" t="s">
        <v>1797</v>
      </c>
      <c r="C2457" s="169" t="str">
        <f>IF(B2457=0,"",VLOOKUP(B2457,Computo_Presupuesto,2,FALSE))</f>
        <v>Piso cemento rodillado - Exterior</v>
      </c>
      <c r="D2457" s="164"/>
      <c r="E2457" s="165"/>
      <c r="F2457" s="163" t="s">
        <v>33</v>
      </c>
      <c r="G2457" s="171" t="str">
        <f>IF(B2457=0,"",VLOOKUP(B2457,Computo_Presupuesto,4,FALSE))</f>
        <v>m2</v>
      </c>
    </row>
    <row r="2458" spans="1:7" ht="20.100000000000001" customHeight="1" x14ac:dyDescent="0.2">
      <c r="A2458" s="162"/>
      <c r="B2458" s="163"/>
      <c r="C2458" s="169"/>
      <c r="D2458" s="164"/>
      <c r="E2458" s="165"/>
      <c r="F2458" s="169"/>
      <c r="G2458" s="172"/>
    </row>
    <row r="2459" spans="1:7" ht="20.100000000000001" customHeight="1" x14ac:dyDescent="0.2">
      <c r="A2459" s="338" t="s">
        <v>685</v>
      </c>
      <c r="B2459" s="339"/>
      <c r="C2459" s="340" t="s">
        <v>0</v>
      </c>
      <c r="D2459" s="340" t="s">
        <v>34</v>
      </c>
      <c r="E2459" s="341" t="s">
        <v>35</v>
      </c>
      <c r="F2459" s="342" t="s">
        <v>36</v>
      </c>
      <c r="G2459" s="343" t="s">
        <v>37</v>
      </c>
    </row>
    <row r="2460" spans="1:7" ht="20.100000000000001" customHeight="1" x14ac:dyDescent="0.2">
      <c r="A2460" s="173" t="s">
        <v>686</v>
      </c>
      <c r="B2460" s="174" t="s">
        <v>687</v>
      </c>
      <c r="C2460" s="340"/>
      <c r="D2460" s="340"/>
      <c r="E2460" s="341"/>
      <c r="F2460" s="342"/>
      <c r="G2460" s="343"/>
    </row>
    <row r="2461" spans="1:7" ht="20.100000000000001" customHeight="1" x14ac:dyDescent="0.2">
      <c r="A2461" s="259"/>
      <c r="B2461" s="175"/>
      <c r="C2461" s="176" t="s">
        <v>825</v>
      </c>
      <c r="D2461" s="177"/>
      <c r="E2461" s="178"/>
      <c r="F2461" s="179"/>
      <c r="G2461" s="180"/>
    </row>
    <row r="2462" spans="1:7" ht="20.100000000000001" customHeight="1" x14ac:dyDescent="0.2">
      <c r="A2462" s="260"/>
      <c r="B2462" s="181">
        <f t="shared" ref="B2462:B2473" si="300">IF(A2462=0,0,VLOOKUP(A2462,Tabla_Indices,2,FALSE))</f>
        <v>0</v>
      </c>
      <c r="C2462" s="261"/>
      <c r="D2462" s="262"/>
      <c r="E2462" s="263"/>
      <c r="F2462" s="264"/>
      <c r="G2462" s="182">
        <f>ROUND(E2462*F2462,2)</f>
        <v>0</v>
      </c>
    </row>
    <row r="2463" spans="1:7" ht="20.100000000000001" customHeight="1" x14ac:dyDescent="0.2">
      <c r="A2463" s="265"/>
      <c r="B2463" s="181">
        <f t="shared" si="300"/>
        <v>0</v>
      </c>
      <c r="C2463" s="261"/>
      <c r="D2463" s="262"/>
      <c r="E2463" s="263"/>
      <c r="F2463" s="264"/>
      <c r="G2463" s="182">
        <f t="shared" ref="G2463:G2473" si="301">ROUND(E2463*F2463,2)</f>
        <v>0</v>
      </c>
    </row>
    <row r="2464" spans="1:7" ht="20.100000000000001" customHeight="1" x14ac:dyDescent="0.2">
      <c r="A2464" s="260"/>
      <c r="B2464" s="181">
        <f t="shared" si="300"/>
        <v>0</v>
      </c>
      <c r="C2464" s="261"/>
      <c r="D2464" s="262"/>
      <c r="E2464" s="263"/>
      <c r="F2464" s="264"/>
      <c r="G2464" s="182">
        <f t="shared" si="301"/>
        <v>0</v>
      </c>
    </row>
    <row r="2465" spans="1:7" ht="20.100000000000001" customHeight="1" x14ac:dyDescent="0.2">
      <c r="A2465" s="260"/>
      <c r="B2465" s="181">
        <f t="shared" si="300"/>
        <v>0</v>
      </c>
      <c r="C2465" s="261"/>
      <c r="D2465" s="262"/>
      <c r="E2465" s="263"/>
      <c r="F2465" s="264"/>
      <c r="G2465" s="182">
        <f t="shared" si="301"/>
        <v>0</v>
      </c>
    </row>
    <row r="2466" spans="1:7" ht="20.100000000000001" customHeight="1" x14ac:dyDescent="0.2">
      <c r="A2466" s="260"/>
      <c r="B2466" s="181">
        <f t="shared" si="300"/>
        <v>0</v>
      </c>
      <c r="C2466" s="261"/>
      <c r="D2466" s="262"/>
      <c r="E2466" s="266"/>
      <c r="F2466" s="264"/>
      <c r="G2466" s="182">
        <f t="shared" si="301"/>
        <v>0</v>
      </c>
    </row>
    <row r="2467" spans="1:7" ht="20.100000000000001" customHeight="1" x14ac:dyDescent="0.2">
      <c r="A2467" s="260"/>
      <c r="B2467" s="181">
        <f t="shared" si="300"/>
        <v>0</v>
      </c>
      <c r="C2467" s="261"/>
      <c r="D2467" s="262"/>
      <c r="E2467" s="266"/>
      <c r="F2467" s="264"/>
      <c r="G2467" s="182">
        <f t="shared" si="301"/>
        <v>0</v>
      </c>
    </row>
    <row r="2468" spans="1:7" ht="20.100000000000001" customHeight="1" x14ac:dyDescent="0.2">
      <c r="A2468" s="260"/>
      <c r="B2468" s="181">
        <f t="shared" si="300"/>
        <v>0</v>
      </c>
      <c r="C2468" s="261"/>
      <c r="D2468" s="262"/>
      <c r="E2468" s="263"/>
      <c r="F2468" s="264"/>
      <c r="G2468" s="182">
        <f t="shared" si="301"/>
        <v>0</v>
      </c>
    </row>
    <row r="2469" spans="1:7" ht="20.100000000000001" customHeight="1" x14ac:dyDescent="0.2">
      <c r="A2469" s="260"/>
      <c r="B2469" s="181">
        <f t="shared" si="300"/>
        <v>0</v>
      </c>
      <c r="C2469" s="261"/>
      <c r="D2469" s="262"/>
      <c r="E2469" s="263"/>
      <c r="F2469" s="264"/>
      <c r="G2469" s="182">
        <f t="shared" si="301"/>
        <v>0</v>
      </c>
    </row>
    <row r="2470" spans="1:7" ht="20.100000000000001" customHeight="1" x14ac:dyDescent="0.2">
      <c r="A2470" s="260"/>
      <c r="B2470" s="181">
        <f t="shared" si="300"/>
        <v>0</v>
      </c>
      <c r="C2470" s="261"/>
      <c r="D2470" s="262"/>
      <c r="E2470" s="263"/>
      <c r="F2470" s="264"/>
      <c r="G2470" s="182">
        <f t="shared" si="301"/>
        <v>0</v>
      </c>
    </row>
    <row r="2471" spans="1:7" ht="20.100000000000001" customHeight="1" x14ac:dyDescent="0.2">
      <c r="A2471" s="260"/>
      <c r="B2471" s="181">
        <f t="shared" si="300"/>
        <v>0</v>
      </c>
      <c r="C2471" s="261"/>
      <c r="D2471" s="262"/>
      <c r="E2471" s="263"/>
      <c r="F2471" s="264"/>
      <c r="G2471" s="182">
        <f t="shared" si="301"/>
        <v>0</v>
      </c>
    </row>
    <row r="2472" spans="1:7" ht="20.100000000000001" customHeight="1" x14ac:dyDescent="0.2">
      <c r="A2472" s="260"/>
      <c r="B2472" s="181">
        <f t="shared" si="300"/>
        <v>0</v>
      </c>
      <c r="C2472" s="261"/>
      <c r="D2472" s="262"/>
      <c r="E2472" s="263"/>
      <c r="F2472" s="264"/>
      <c r="G2472" s="182">
        <f t="shared" si="301"/>
        <v>0</v>
      </c>
    </row>
    <row r="2473" spans="1:7" ht="20.100000000000001" customHeight="1" x14ac:dyDescent="0.2">
      <c r="A2473" s="260"/>
      <c r="B2473" s="181">
        <f t="shared" si="300"/>
        <v>0</v>
      </c>
      <c r="C2473" s="261"/>
      <c r="D2473" s="262"/>
      <c r="E2473" s="263"/>
      <c r="F2473" s="264"/>
      <c r="G2473" s="182">
        <f t="shared" si="301"/>
        <v>0</v>
      </c>
    </row>
    <row r="2474" spans="1:7" ht="20.100000000000001" customHeight="1" x14ac:dyDescent="0.2">
      <c r="A2474" s="183"/>
      <c r="B2474" s="169"/>
      <c r="C2474" s="169"/>
      <c r="D2474" s="164"/>
      <c r="E2474" s="165"/>
      <c r="F2474" s="184" t="s">
        <v>38</v>
      </c>
      <c r="G2474" s="185">
        <f>SUBTOTAL(9,G2462:G2473)</f>
        <v>0</v>
      </c>
    </row>
    <row r="2475" spans="1:7" ht="20.100000000000001" customHeight="1" x14ac:dyDescent="0.2">
      <c r="A2475" s="183"/>
      <c r="B2475" s="169"/>
      <c r="C2475" s="186" t="s">
        <v>826</v>
      </c>
      <c r="D2475" s="164"/>
      <c r="E2475" s="165"/>
      <c r="F2475" s="166"/>
      <c r="G2475" s="187"/>
    </row>
    <row r="2476" spans="1:7" ht="20.100000000000001" customHeight="1" x14ac:dyDescent="0.2">
      <c r="A2476" s="260"/>
      <c r="B2476" s="181">
        <f t="shared" ref="B2476:B2485" si="302">IF(A2476=0,0,VLOOKUP(A2476,Tabla_Indices,2,FALSE))</f>
        <v>0</v>
      </c>
      <c r="C2476" s="267"/>
      <c r="D2476" s="262"/>
      <c r="E2476" s="263"/>
      <c r="F2476" s="264"/>
      <c r="G2476" s="182">
        <f>ROUND(E2476*F2476,2)</f>
        <v>0</v>
      </c>
    </row>
    <row r="2477" spans="1:7" ht="20.100000000000001" customHeight="1" x14ac:dyDescent="0.2">
      <c r="A2477" s="260"/>
      <c r="B2477" s="181">
        <f t="shared" si="302"/>
        <v>0</v>
      </c>
      <c r="C2477" s="261"/>
      <c r="D2477" s="262"/>
      <c r="E2477" s="263"/>
      <c r="F2477" s="264"/>
      <c r="G2477" s="182">
        <f>ROUND(E2477*F2477,2)</f>
        <v>0</v>
      </c>
    </row>
    <row r="2478" spans="1:7" ht="20.100000000000001" customHeight="1" x14ac:dyDescent="0.2">
      <c r="A2478" s="260"/>
      <c r="B2478" s="181">
        <f t="shared" si="302"/>
        <v>0</v>
      </c>
      <c r="C2478" s="261"/>
      <c r="D2478" s="262"/>
      <c r="E2478" s="263"/>
      <c r="F2478" s="264"/>
      <c r="G2478" s="182">
        <f t="shared" ref="G2478:G2485" si="303">ROUND(E2478*F2478,2)</f>
        <v>0</v>
      </c>
    </row>
    <row r="2479" spans="1:7" ht="20.100000000000001" customHeight="1" x14ac:dyDescent="0.2">
      <c r="A2479" s="260"/>
      <c r="B2479" s="181">
        <f t="shared" si="302"/>
        <v>0</v>
      </c>
      <c r="C2479" s="261"/>
      <c r="D2479" s="262"/>
      <c r="E2479" s="263"/>
      <c r="F2479" s="264"/>
      <c r="G2479" s="182">
        <f t="shared" si="303"/>
        <v>0</v>
      </c>
    </row>
    <row r="2480" spans="1:7" ht="20.100000000000001" customHeight="1" x14ac:dyDescent="0.2">
      <c r="A2480" s="260"/>
      <c r="B2480" s="181">
        <f t="shared" si="302"/>
        <v>0</v>
      </c>
      <c r="C2480" s="261"/>
      <c r="D2480" s="262"/>
      <c r="E2480" s="263"/>
      <c r="F2480" s="264"/>
      <c r="G2480" s="182">
        <f t="shared" si="303"/>
        <v>0</v>
      </c>
    </row>
    <row r="2481" spans="1:7" ht="20.100000000000001" customHeight="1" x14ac:dyDescent="0.2">
      <c r="A2481" s="260"/>
      <c r="B2481" s="181">
        <f t="shared" si="302"/>
        <v>0</v>
      </c>
      <c r="C2481" s="261"/>
      <c r="D2481" s="262"/>
      <c r="E2481" s="263"/>
      <c r="F2481" s="264"/>
      <c r="G2481" s="182">
        <f t="shared" si="303"/>
        <v>0</v>
      </c>
    </row>
    <row r="2482" spans="1:7" ht="20.100000000000001" customHeight="1" x14ac:dyDescent="0.2">
      <c r="A2482" s="260"/>
      <c r="B2482" s="181">
        <f t="shared" si="302"/>
        <v>0</v>
      </c>
      <c r="C2482" s="261"/>
      <c r="D2482" s="262"/>
      <c r="E2482" s="263"/>
      <c r="F2482" s="264"/>
      <c r="G2482" s="182">
        <f t="shared" si="303"/>
        <v>0</v>
      </c>
    </row>
    <row r="2483" spans="1:7" ht="20.100000000000001" customHeight="1" x14ac:dyDescent="0.2">
      <c r="A2483" s="260"/>
      <c r="B2483" s="181">
        <f t="shared" si="302"/>
        <v>0</v>
      </c>
      <c r="C2483" s="261"/>
      <c r="D2483" s="262"/>
      <c r="E2483" s="263"/>
      <c r="F2483" s="264"/>
      <c r="G2483" s="182">
        <f t="shared" si="303"/>
        <v>0</v>
      </c>
    </row>
    <row r="2484" spans="1:7" ht="20.100000000000001" customHeight="1" x14ac:dyDescent="0.2">
      <c r="A2484" s="260"/>
      <c r="B2484" s="181">
        <f t="shared" si="302"/>
        <v>0</v>
      </c>
      <c r="C2484" s="261"/>
      <c r="D2484" s="262"/>
      <c r="E2484" s="263"/>
      <c r="F2484" s="264"/>
      <c r="G2484" s="182">
        <f t="shared" si="303"/>
        <v>0</v>
      </c>
    </row>
    <row r="2485" spans="1:7" ht="20.100000000000001" customHeight="1" x14ac:dyDescent="0.2">
      <c r="A2485" s="260"/>
      <c r="B2485" s="181">
        <f t="shared" si="302"/>
        <v>0</v>
      </c>
      <c r="C2485" s="261"/>
      <c r="D2485" s="262"/>
      <c r="E2485" s="263"/>
      <c r="F2485" s="264"/>
      <c r="G2485" s="182">
        <f t="shared" si="303"/>
        <v>0</v>
      </c>
    </row>
    <row r="2486" spans="1:7" ht="20.100000000000001" customHeight="1" x14ac:dyDescent="0.2">
      <c r="A2486" s="183"/>
      <c r="B2486" s="169"/>
      <c r="C2486" s="169"/>
      <c r="D2486" s="164"/>
      <c r="E2486" s="165"/>
      <c r="F2486" s="184" t="s">
        <v>39</v>
      </c>
      <c r="G2486" s="185">
        <f>SUBTOTAL(9,G2476:G2485)</f>
        <v>0</v>
      </c>
    </row>
    <row r="2487" spans="1:7" ht="20.100000000000001" customHeight="1" x14ac:dyDescent="0.2">
      <c r="A2487" s="183"/>
      <c r="B2487" s="169"/>
      <c r="C2487" s="186" t="s">
        <v>827</v>
      </c>
      <c r="D2487" s="164"/>
      <c r="E2487" s="165"/>
      <c r="F2487" s="169"/>
      <c r="G2487" s="187"/>
    </row>
    <row r="2488" spans="1:7" ht="20.100000000000001" customHeight="1" x14ac:dyDescent="0.2">
      <c r="A2488" s="260"/>
      <c r="B2488" s="181">
        <f t="shared" ref="B2488:B2496" si="304">IF(A2488=0,0,VLOOKUP(A2488,Tabla_Indices,2,FALSE))</f>
        <v>0</v>
      </c>
      <c r="C2488" s="261"/>
      <c r="D2488" s="262"/>
      <c r="E2488" s="263"/>
      <c r="F2488" s="268"/>
      <c r="G2488" s="188">
        <f>ROUND(E2488*F2488,2)</f>
        <v>0</v>
      </c>
    </row>
    <row r="2489" spans="1:7" ht="20.100000000000001" customHeight="1" x14ac:dyDescent="0.2">
      <c r="A2489" s="260"/>
      <c r="B2489" s="181">
        <f t="shared" si="304"/>
        <v>0</v>
      </c>
      <c r="C2489" s="267"/>
      <c r="D2489" s="262"/>
      <c r="E2489" s="263"/>
      <c r="F2489" s="264"/>
      <c r="G2489" s="188">
        <f>ROUND(E2489*F2489,2)</f>
        <v>0</v>
      </c>
    </row>
    <row r="2490" spans="1:7" ht="20.100000000000001" customHeight="1" x14ac:dyDescent="0.2">
      <c r="A2490" s="260"/>
      <c r="B2490" s="181">
        <f t="shared" si="304"/>
        <v>0</v>
      </c>
      <c r="C2490" s="269"/>
      <c r="D2490" s="262"/>
      <c r="E2490" s="263"/>
      <c r="F2490" s="264"/>
      <c r="G2490" s="188">
        <f>ROUND(E2490*F2490,2)</f>
        <v>0</v>
      </c>
    </row>
    <row r="2491" spans="1:7" ht="20.100000000000001" customHeight="1" x14ac:dyDescent="0.2">
      <c r="A2491" s="260"/>
      <c r="B2491" s="181">
        <f t="shared" si="304"/>
        <v>0</v>
      </c>
      <c r="C2491" s="269"/>
      <c r="D2491" s="262"/>
      <c r="E2491" s="263"/>
      <c r="F2491" s="264"/>
      <c r="G2491" s="188">
        <f>ROUND(E2491*F2491,2)</f>
        <v>0</v>
      </c>
    </row>
    <row r="2492" spans="1:7" ht="20.100000000000001" customHeight="1" x14ac:dyDescent="0.2">
      <c r="A2492" s="260"/>
      <c r="B2492" s="181">
        <f t="shared" si="304"/>
        <v>0</v>
      </c>
      <c r="C2492" s="269"/>
      <c r="D2492" s="262"/>
      <c r="E2492" s="263"/>
      <c r="F2492" s="264"/>
      <c r="G2492" s="188">
        <f t="shared" ref="G2492:G2496" si="305">ROUND(E2492*F2492,2)</f>
        <v>0</v>
      </c>
    </row>
    <row r="2493" spans="1:7" ht="20.100000000000001" customHeight="1" x14ac:dyDescent="0.2">
      <c r="A2493" s="260"/>
      <c r="B2493" s="181">
        <f t="shared" si="304"/>
        <v>0</v>
      </c>
      <c r="C2493" s="269"/>
      <c r="D2493" s="262"/>
      <c r="E2493" s="263"/>
      <c r="F2493" s="264"/>
      <c r="G2493" s="188">
        <f t="shared" si="305"/>
        <v>0</v>
      </c>
    </row>
    <row r="2494" spans="1:7" ht="20.100000000000001" customHeight="1" x14ac:dyDescent="0.2">
      <c r="A2494" s="260"/>
      <c r="B2494" s="181">
        <f t="shared" si="304"/>
        <v>0</v>
      </c>
      <c r="C2494" s="261"/>
      <c r="D2494" s="262"/>
      <c r="E2494" s="263"/>
      <c r="F2494" s="264"/>
      <c r="G2494" s="188">
        <f t="shared" si="305"/>
        <v>0</v>
      </c>
    </row>
    <row r="2495" spans="1:7" ht="20.100000000000001" customHeight="1" x14ac:dyDescent="0.2">
      <c r="A2495" s="260"/>
      <c r="B2495" s="181">
        <f t="shared" si="304"/>
        <v>0</v>
      </c>
      <c r="C2495" s="261"/>
      <c r="D2495" s="262"/>
      <c r="E2495" s="263"/>
      <c r="F2495" s="264"/>
      <c r="G2495" s="188">
        <f t="shared" si="305"/>
        <v>0</v>
      </c>
    </row>
    <row r="2496" spans="1:7" ht="20.100000000000001" customHeight="1" x14ac:dyDescent="0.2">
      <c r="A2496" s="260"/>
      <c r="B2496" s="181">
        <f t="shared" si="304"/>
        <v>0</v>
      </c>
      <c r="C2496" s="261"/>
      <c r="D2496" s="262"/>
      <c r="E2496" s="263"/>
      <c r="F2496" s="264"/>
      <c r="G2496" s="188">
        <f t="shared" si="305"/>
        <v>0</v>
      </c>
    </row>
    <row r="2497" spans="1:7" ht="20.100000000000001" customHeight="1" x14ac:dyDescent="0.2">
      <c r="A2497" s="189"/>
      <c r="B2497" s="164"/>
      <c r="C2497" s="169"/>
      <c r="D2497" s="164"/>
      <c r="E2497" s="165"/>
      <c r="F2497" s="184" t="s">
        <v>40</v>
      </c>
      <c r="G2497" s="185">
        <f>SUBTOTAL(9,G2488:G2496)</f>
        <v>0</v>
      </c>
    </row>
    <row r="2498" spans="1:7" ht="20.100000000000001" customHeight="1" thickBot="1" x14ac:dyDescent="0.25">
      <c r="A2498" s="190"/>
      <c r="B2498" s="191"/>
      <c r="C2498" s="192"/>
      <c r="D2498" s="191"/>
      <c r="E2498" s="193"/>
      <c r="F2498" s="194"/>
      <c r="G2498" s="195"/>
    </row>
    <row r="2499" spans="1:7" ht="20.100000000000001" customHeight="1" thickBot="1" x14ac:dyDescent="0.25">
      <c r="A2499" s="244" t="str">
        <f>B2457</f>
        <v>13-10</v>
      </c>
      <c r="B2499" s="242" t="str">
        <f>C2457</f>
        <v>Piso cemento rodillado - Exterior</v>
      </c>
      <c r="C2499" s="196"/>
      <c r="D2499" s="196" t="s">
        <v>41</v>
      </c>
      <c r="E2499" s="197"/>
      <c r="F2499" s="198" t="s">
        <v>42</v>
      </c>
      <c r="G2499" s="199">
        <f>SUBTOTAL(9,G2462:G2498)</f>
        <v>0</v>
      </c>
    </row>
    <row r="2500" spans="1:7" ht="20.100000000000001" customHeight="1" thickTop="1" thickBot="1" x14ac:dyDescent="0.25"/>
    <row r="2501" spans="1:7" ht="20.100000000000001" customHeight="1" thickTop="1" x14ac:dyDescent="0.2">
      <c r="A2501" s="335" t="s">
        <v>44</v>
      </c>
      <c r="B2501" s="336"/>
      <c r="C2501" s="336"/>
      <c r="D2501" s="336"/>
      <c r="E2501" s="336"/>
      <c r="F2501" s="336"/>
      <c r="G2501" s="337"/>
    </row>
    <row r="2502" spans="1:7" ht="20.100000000000001" customHeight="1" x14ac:dyDescent="0.2">
      <c r="A2502" s="154" t="s">
        <v>823</v>
      </c>
      <c r="B2502" s="155" t="str">
        <f>Comitente</f>
        <v>DIRECCIÓN ARQUITECTURA</v>
      </c>
      <c r="C2502" s="156"/>
      <c r="D2502" s="157"/>
      <c r="E2502" s="157"/>
      <c r="F2502" s="158"/>
      <c r="G2502" s="159"/>
    </row>
    <row r="2503" spans="1:7" ht="20.100000000000001" customHeight="1" x14ac:dyDescent="0.2">
      <c r="A2503" s="154" t="s">
        <v>824</v>
      </c>
      <c r="B2503" s="155">
        <f>Contratista</f>
        <v>0</v>
      </c>
      <c r="C2503" s="160"/>
      <c r="D2503" s="160"/>
      <c r="E2503" s="160"/>
      <c r="F2503" s="155"/>
      <c r="G2503" s="161"/>
    </row>
    <row r="2504" spans="1:7" ht="20.100000000000001" customHeight="1" x14ac:dyDescent="0.2">
      <c r="A2504" s="154" t="s">
        <v>31</v>
      </c>
      <c r="B2504" s="155" t="str">
        <f>Obra</f>
        <v>ESTADIO DEPORTIVO U.P.C.N.</v>
      </c>
      <c r="C2504" s="160"/>
      <c r="D2504" s="160"/>
      <c r="E2504" s="160"/>
      <c r="F2504" s="155" t="s">
        <v>45</v>
      </c>
      <c r="G2504" s="161" t="str">
        <f>Fecha_Base</f>
        <v>02/11/2017</v>
      </c>
    </row>
    <row r="2505" spans="1:7" ht="20.100000000000001" customHeight="1" x14ac:dyDescent="0.2">
      <c r="A2505" s="162" t="s">
        <v>822</v>
      </c>
      <c r="B2505" s="163" t="str">
        <f>Ubicación</f>
        <v>DEPARTAMENTO RAWSON</v>
      </c>
      <c r="C2505" s="163"/>
      <c r="D2505" s="164"/>
      <c r="E2505" s="165"/>
      <c r="F2505" s="166"/>
      <c r="G2505" s="167"/>
    </row>
    <row r="2506" spans="1:7" ht="20.100000000000001" customHeight="1" x14ac:dyDescent="0.2">
      <c r="A2506" s="162" t="s">
        <v>46</v>
      </c>
      <c r="B2506" s="270">
        <v>13</v>
      </c>
      <c r="C2506" s="169" t="str">
        <f>IF(B2506="","",VLOOKUP(B2506,Computo_Presupuesto,2,FALSE))</f>
        <v>PISOS, ZOCALOS, UMBRALES Y ANTEPECHOS</v>
      </c>
      <c r="D2506" s="170"/>
      <c r="E2506" s="165"/>
      <c r="F2506" s="166"/>
      <c r="G2506" s="167"/>
    </row>
    <row r="2507" spans="1:7" ht="20.100000000000001" customHeight="1" x14ac:dyDescent="0.2">
      <c r="A2507" s="162" t="s">
        <v>32</v>
      </c>
      <c r="B2507" s="248" t="s">
        <v>1798</v>
      </c>
      <c r="C2507" s="169" t="str">
        <f>IF(B2507=0,"",VLOOKUP(B2507,Computo_Presupuesto,2,FALSE))</f>
        <v>Pavimentos de HºAº</v>
      </c>
      <c r="D2507" s="164"/>
      <c r="E2507" s="165"/>
      <c r="F2507" s="163" t="s">
        <v>33</v>
      </c>
      <c r="G2507" s="171" t="str">
        <f>IF(B2507=0,"",VLOOKUP(B2507,Computo_Presupuesto,4,FALSE))</f>
        <v>m2</v>
      </c>
    </row>
    <row r="2508" spans="1:7" ht="20.100000000000001" customHeight="1" x14ac:dyDescent="0.2">
      <c r="A2508" s="162"/>
      <c r="B2508" s="163"/>
      <c r="C2508" s="169"/>
      <c r="D2508" s="164"/>
      <c r="E2508" s="165"/>
      <c r="F2508" s="169"/>
      <c r="G2508" s="172"/>
    </row>
    <row r="2509" spans="1:7" ht="20.100000000000001" customHeight="1" x14ac:dyDescent="0.2">
      <c r="A2509" s="338" t="s">
        <v>685</v>
      </c>
      <c r="B2509" s="339"/>
      <c r="C2509" s="340" t="s">
        <v>0</v>
      </c>
      <c r="D2509" s="340" t="s">
        <v>34</v>
      </c>
      <c r="E2509" s="341" t="s">
        <v>35</v>
      </c>
      <c r="F2509" s="342" t="s">
        <v>36</v>
      </c>
      <c r="G2509" s="343" t="s">
        <v>37</v>
      </c>
    </row>
    <row r="2510" spans="1:7" ht="20.100000000000001" customHeight="1" x14ac:dyDescent="0.2">
      <c r="A2510" s="173" t="s">
        <v>686</v>
      </c>
      <c r="B2510" s="174" t="s">
        <v>687</v>
      </c>
      <c r="C2510" s="340"/>
      <c r="D2510" s="340"/>
      <c r="E2510" s="341"/>
      <c r="F2510" s="342"/>
      <c r="G2510" s="343"/>
    </row>
    <row r="2511" spans="1:7" ht="20.100000000000001" customHeight="1" x14ac:dyDescent="0.2">
      <c r="A2511" s="259"/>
      <c r="B2511" s="175"/>
      <c r="C2511" s="176" t="s">
        <v>825</v>
      </c>
      <c r="D2511" s="177"/>
      <c r="E2511" s="178"/>
      <c r="F2511" s="179"/>
      <c r="G2511" s="180"/>
    </row>
    <row r="2512" spans="1:7" ht="20.100000000000001" customHeight="1" x14ac:dyDescent="0.2">
      <c r="A2512" s="260"/>
      <c r="B2512" s="181">
        <f t="shared" ref="B2512:B2523" si="306">IF(A2512=0,0,VLOOKUP(A2512,Tabla_Indices,2,FALSE))</f>
        <v>0</v>
      </c>
      <c r="C2512" s="261"/>
      <c r="D2512" s="262"/>
      <c r="E2512" s="263"/>
      <c r="F2512" s="264"/>
      <c r="G2512" s="182">
        <f>ROUND(E2512*F2512,2)</f>
        <v>0</v>
      </c>
    </row>
    <row r="2513" spans="1:7" ht="20.100000000000001" customHeight="1" x14ac:dyDescent="0.2">
      <c r="A2513" s="265"/>
      <c r="B2513" s="181">
        <f t="shared" si="306"/>
        <v>0</v>
      </c>
      <c r="C2513" s="261"/>
      <c r="D2513" s="262"/>
      <c r="E2513" s="263"/>
      <c r="F2513" s="264"/>
      <c r="G2513" s="182">
        <f t="shared" ref="G2513:G2523" si="307">ROUND(E2513*F2513,2)</f>
        <v>0</v>
      </c>
    </row>
    <row r="2514" spans="1:7" ht="20.100000000000001" customHeight="1" x14ac:dyDescent="0.2">
      <c r="A2514" s="260"/>
      <c r="B2514" s="181">
        <f t="shared" si="306"/>
        <v>0</v>
      </c>
      <c r="C2514" s="261"/>
      <c r="D2514" s="262"/>
      <c r="E2514" s="263"/>
      <c r="F2514" s="264"/>
      <c r="G2514" s="182">
        <f t="shared" si="307"/>
        <v>0</v>
      </c>
    </row>
    <row r="2515" spans="1:7" ht="20.100000000000001" customHeight="1" x14ac:dyDescent="0.2">
      <c r="A2515" s="260"/>
      <c r="B2515" s="181">
        <f t="shared" si="306"/>
        <v>0</v>
      </c>
      <c r="C2515" s="261"/>
      <c r="D2515" s="262"/>
      <c r="E2515" s="263"/>
      <c r="F2515" s="264"/>
      <c r="G2515" s="182">
        <f t="shared" si="307"/>
        <v>0</v>
      </c>
    </row>
    <row r="2516" spans="1:7" ht="20.100000000000001" customHeight="1" x14ac:dyDescent="0.2">
      <c r="A2516" s="260"/>
      <c r="B2516" s="181">
        <f t="shared" si="306"/>
        <v>0</v>
      </c>
      <c r="C2516" s="261"/>
      <c r="D2516" s="262"/>
      <c r="E2516" s="266"/>
      <c r="F2516" s="264"/>
      <c r="G2516" s="182">
        <f t="shared" si="307"/>
        <v>0</v>
      </c>
    </row>
    <row r="2517" spans="1:7" ht="20.100000000000001" customHeight="1" x14ac:dyDescent="0.2">
      <c r="A2517" s="260"/>
      <c r="B2517" s="181">
        <f t="shared" si="306"/>
        <v>0</v>
      </c>
      <c r="C2517" s="261"/>
      <c r="D2517" s="262"/>
      <c r="E2517" s="266"/>
      <c r="F2517" s="264"/>
      <c r="G2517" s="182">
        <f t="shared" si="307"/>
        <v>0</v>
      </c>
    </row>
    <row r="2518" spans="1:7" ht="20.100000000000001" customHeight="1" x14ac:dyDescent="0.2">
      <c r="A2518" s="260"/>
      <c r="B2518" s="181">
        <f t="shared" si="306"/>
        <v>0</v>
      </c>
      <c r="C2518" s="261"/>
      <c r="D2518" s="262"/>
      <c r="E2518" s="263"/>
      <c r="F2518" s="264"/>
      <c r="G2518" s="182">
        <f t="shared" si="307"/>
        <v>0</v>
      </c>
    </row>
    <row r="2519" spans="1:7" ht="20.100000000000001" customHeight="1" x14ac:dyDescent="0.2">
      <c r="A2519" s="260"/>
      <c r="B2519" s="181">
        <f t="shared" si="306"/>
        <v>0</v>
      </c>
      <c r="C2519" s="261"/>
      <c r="D2519" s="262"/>
      <c r="E2519" s="263"/>
      <c r="F2519" s="264"/>
      <c r="G2519" s="182">
        <f t="shared" si="307"/>
        <v>0</v>
      </c>
    </row>
    <row r="2520" spans="1:7" ht="20.100000000000001" customHeight="1" x14ac:dyDescent="0.2">
      <c r="A2520" s="260"/>
      <c r="B2520" s="181">
        <f t="shared" si="306"/>
        <v>0</v>
      </c>
      <c r="C2520" s="261"/>
      <c r="D2520" s="262"/>
      <c r="E2520" s="263"/>
      <c r="F2520" s="264"/>
      <c r="G2520" s="182">
        <f t="shared" si="307"/>
        <v>0</v>
      </c>
    </row>
    <row r="2521" spans="1:7" ht="20.100000000000001" customHeight="1" x14ac:dyDescent="0.2">
      <c r="A2521" s="260"/>
      <c r="B2521" s="181">
        <f t="shared" si="306"/>
        <v>0</v>
      </c>
      <c r="C2521" s="261"/>
      <c r="D2521" s="262"/>
      <c r="E2521" s="263"/>
      <c r="F2521" s="264"/>
      <c r="G2521" s="182">
        <f t="shared" si="307"/>
        <v>0</v>
      </c>
    </row>
    <row r="2522" spans="1:7" ht="20.100000000000001" customHeight="1" x14ac:dyDescent="0.2">
      <c r="A2522" s="260"/>
      <c r="B2522" s="181">
        <f t="shared" si="306"/>
        <v>0</v>
      </c>
      <c r="C2522" s="261"/>
      <c r="D2522" s="262"/>
      <c r="E2522" s="263"/>
      <c r="F2522" s="264"/>
      <c r="G2522" s="182">
        <f t="shared" si="307"/>
        <v>0</v>
      </c>
    </row>
    <row r="2523" spans="1:7" ht="20.100000000000001" customHeight="1" x14ac:dyDescent="0.2">
      <c r="A2523" s="260"/>
      <c r="B2523" s="181">
        <f t="shared" si="306"/>
        <v>0</v>
      </c>
      <c r="C2523" s="261"/>
      <c r="D2523" s="262"/>
      <c r="E2523" s="263"/>
      <c r="F2523" s="264"/>
      <c r="G2523" s="182">
        <f t="shared" si="307"/>
        <v>0</v>
      </c>
    </row>
    <row r="2524" spans="1:7" ht="20.100000000000001" customHeight="1" x14ac:dyDescent="0.2">
      <c r="A2524" s="183"/>
      <c r="B2524" s="169"/>
      <c r="C2524" s="169"/>
      <c r="D2524" s="164"/>
      <c r="E2524" s="165"/>
      <c r="F2524" s="184" t="s">
        <v>38</v>
      </c>
      <c r="G2524" s="185">
        <f>SUBTOTAL(9,G2512:G2523)</f>
        <v>0</v>
      </c>
    </row>
    <row r="2525" spans="1:7" ht="20.100000000000001" customHeight="1" x14ac:dyDescent="0.2">
      <c r="A2525" s="183"/>
      <c r="B2525" s="169"/>
      <c r="C2525" s="186" t="s">
        <v>826</v>
      </c>
      <c r="D2525" s="164"/>
      <c r="E2525" s="165"/>
      <c r="F2525" s="166"/>
      <c r="G2525" s="187"/>
    </row>
    <row r="2526" spans="1:7" ht="20.100000000000001" customHeight="1" x14ac:dyDescent="0.2">
      <c r="A2526" s="260"/>
      <c r="B2526" s="181">
        <f t="shared" ref="B2526:B2535" si="308">IF(A2526=0,0,VLOOKUP(A2526,Tabla_Indices,2,FALSE))</f>
        <v>0</v>
      </c>
      <c r="C2526" s="267"/>
      <c r="D2526" s="262"/>
      <c r="E2526" s="263"/>
      <c r="F2526" s="264"/>
      <c r="G2526" s="182">
        <f>ROUND(E2526*F2526,2)</f>
        <v>0</v>
      </c>
    </row>
    <row r="2527" spans="1:7" ht="20.100000000000001" customHeight="1" x14ac:dyDescent="0.2">
      <c r="A2527" s="260"/>
      <c r="B2527" s="181">
        <f t="shared" si="308"/>
        <v>0</v>
      </c>
      <c r="C2527" s="261"/>
      <c r="D2527" s="262"/>
      <c r="E2527" s="263"/>
      <c r="F2527" s="264"/>
      <c r="G2527" s="182">
        <f>ROUND(E2527*F2527,2)</f>
        <v>0</v>
      </c>
    </row>
    <row r="2528" spans="1:7" ht="20.100000000000001" customHeight="1" x14ac:dyDescent="0.2">
      <c r="A2528" s="260"/>
      <c r="B2528" s="181">
        <f t="shared" si="308"/>
        <v>0</v>
      </c>
      <c r="C2528" s="261"/>
      <c r="D2528" s="262"/>
      <c r="E2528" s="263"/>
      <c r="F2528" s="264"/>
      <c r="G2528" s="182">
        <f t="shared" ref="G2528:G2535" si="309">ROUND(E2528*F2528,2)</f>
        <v>0</v>
      </c>
    </row>
    <row r="2529" spans="1:7" ht="20.100000000000001" customHeight="1" x14ac:dyDescent="0.2">
      <c r="A2529" s="260"/>
      <c r="B2529" s="181">
        <f t="shared" si="308"/>
        <v>0</v>
      </c>
      <c r="C2529" s="261"/>
      <c r="D2529" s="262"/>
      <c r="E2529" s="263"/>
      <c r="F2529" s="264"/>
      <c r="G2529" s="182">
        <f t="shared" si="309"/>
        <v>0</v>
      </c>
    </row>
    <row r="2530" spans="1:7" ht="20.100000000000001" customHeight="1" x14ac:dyDescent="0.2">
      <c r="A2530" s="260"/>
      <c r="B2530" s="181">
        <f t="shared" si="308"/>
        <v>0</v>
      </c>
      <c r="C2530" s="261"/>
      <c r="D2530" s="262"/>
      <c r="E2530" s="263"/>
      <c r="F2530" s="264"/>
      <c r="G2530" s="182">
        <f t="shared" si="309"/>
        <v>0</v>
      </c>
    </row>
    <row r="2531" spans="1:7" ht="20.100000000000001" customHeight="1" x14ac:dyDescent="0.2">
      <c r="A2531" s="260"/>
      <c r="B2531" s="181">
        <f t="shared" si="308"/>
        <v>0</v>
      </c>
      <c r="C2531" s="261"/>
      <c r="D2531" s="262"/>
      <c r="E2531" s="263"/>
      <c r="F2531" s="264"/>
      <c r="G2531" s="182">
        <f t="shared" si="309"/>
        <v>0</v>
      </c>
    </row>
    <row r="2532" spans="1:7" ht="20.100000000000001" customHeight="1" x14ac:dyDescent="0.2">
      <c r="A2532" s="260"/>
      <c r="B2532" s="181">
        <f t="shared" si="308"/>
        <v>0</v>
      </c>
      <c r="C2532" s="261"/>
      <c r="D2532" s="262"/>
      <c r="E2532" s="263"/>
      <c r="F2532" s="264"/>
      <c r="G2532" s="182">
        <f t="shared" si="309"/>
        <v>0</v>
      </c>
    </row>
    <row r="2533" spans="1:7" ht="20.100000000000001" customHeight="1" x14ac:dyDescent="0.2">
      <c r="A2533" s="260"/>
      <c r="B2533" s="181">
        <f t="shared" si="308"/>
        <v>0</v>
      </c>
      <c r="C2533" s="261"/>
      <c r="D2533" s="262"/>
      <c r="E2533" s="263"/>
      <c r="F2533" s="264"/>
      <c r="G2533" s="182">
        <f t="shared" si="309"/>
        <v>0</v>
      </c>
    </row>
    <row r="2534" spans="1:7" ht="20.100000000000001" customHeight="1" x14ac:dyDescent="0.2">
      <c r="A2534" s="260"/>
      <c r="B2534" s="181">
        <f t="shared" si="308"/>
        <v>0</v>
      </c>
      <c r="C2534" s="261"/>
      <c r="D2534" s="262"/>
      <c r="E2534" s="263"/>
      <c r="F2534" s="264"/>
      <c r="G2534" s="182">
        <f t="shared" si="309"/>
        <v>0</v>
      </c>
    </row>
    <row r="2535" spans="1:7" ht="20.100000000000001" customHeight="1" x14ac:dyDescent="0.2">
      <c r="A2535" s="260"/>
      <c r="B2535" s="181">
        <f t="shared" si="308"/>
        <v>0</v>
      </c>
      <c r="C2535" s="261"/>
      <c r="D2535" s="262"/>
      <c r="E2535" s="263"/>
      <c r="F2535" s="264"/>
      <c r="G2535" s="182">
        <f t="shared" si="309"/>
        <v>0</v>
      </c>
    </row>
    <row r="2536" spans="1:7" ht="20.100000000000001" customHeight="1" x14ac:dyDescent="0.2">
      <c r="A2536" s="183"/>
      <c r="B2536" s="169"/>
      <c r="C2536" s="169"/>
      <c r="D2536" s="164"/>
      <c r="E2536" s="165"/>
      <c r="F2536" s="184" t="s">
        <v>39</v>
      </c>
      <c r="G2536" s="185">
        <f>SUBTOTAL(9,G2526:G2535)</f>
        <v>0</v>
      </c>
    </row>
    <row r="2537" spans="1:7" ht="20.100000000000001" customHeight="1" x14ac:dyDescent="0.2">
      <c r="A2537" s="183"/>
      <c r="B2537" s="169"/>
      <c r="C2537" s="186" t="s">
        <v>827</v>
      </c>
      <c r="D2537" s="164"/>
      <c r="E2537" s="165"/>
      <c r="F2537" s="169"/>
      <c r="G2537" s="187"/>
    </row>
    <row r="2538" spans="1:7" ht="20.100000000000001" customHeight="1" x14ac:dyDescent="0.2">
      <c r="A2538" s="260"/>
      <c r="B2538" s="181">
        <f t="shared" ref="B2538:B2546" si="310">IF(A2538=0,0,VLOOKUP(A2538,Tabla_Indices,2,FALSE))</f>
        <v>0</v>
      </c>
      <c r="C2538" s="261"/>
      <c r="D2538" s="262"/>
      <c r="E2538" s="263"/>
      <c r="F2538" s="268"/>
      <c r="G2538" s="188">
        <f>ROUND(E2538*F2538,2)</f>
        <v>0</v>
      </c>
    </row>
    <row r="2539" spans="1:7" ht="20.100000000000001" customHeight="1" x14ac:dyDescent="0.2">
      <c r="A2539" s="260"/>
      <c r="B2539" s="181">
        <f t="shared" si="310"/>
        <v>0</v>
      </c>
      <c r="C2539" s="267"/>
      <c r="D2539" s="262"/>
      <c r="E2539" s="263"/>
      <c r="F2539" s="264"/>
      <c r="G2539" s="188">
        <f>ROUND(E2539*F2539,2)</f>
        <v>0</v>
      </c>
    </row>
    <row r="2540" spans="1:7" ht="20.100000000000001" customHeight="1" x14ac:dyDescent="0.2">
      <c r="A2540" s="260"/>
      <c r="B2540" s="181">
        <f t="shared" si="310"/>
        <v>0</v>
      </c>
      <c r="C2540" s="269"/>
      <c r="D2540" s="262"/>
      <c r="E2540" s="263"/>
      <c r="F2540" s="264"/>
      <c r="G2540" s="188">
        <f>ROUND(E2540*F2540,2)</f>
        <v>0</v>
      </c>
    </row>
    <row r="2541" spans="1:7" ht="20.100000000000001" customHeight="1" x14ac:dyDescent="0.2">
      <c r="A2541" s="260"/>
      <c r="B2541" s="181">
        <f t="shared" si="310"/>
        <v>0</v>
      </c>
      <c r="C2541" s="269"/>
      <c r="D2541" s="262"/>
      <c r="E2541" s="263"/>
      <c r="F2541" s="264"/>
      <c r="G2541" s="188">
        <f>ROUND(E2541*F2541,2)</f>
        <v>0</v>
      </c>
    </row>
    <row r="2542" spans="1:7" ht="20.100000000000001" customHeight="1" x14ac:dyDescent="0.2">
      <c r="A2542" s="260"/>
      <c r="B2542" s="181">
        <f t="shared" si="310"/>
        <v>0</v>
      </c>
      <c r="C2542" s="269"/>
      <c r="D2542" s="262"/>
      <c r="E2542" s="263"/>
      <c r="F2542" s="264"/>
      <c r="G2542" s="188">
        <f t="shared" ref="G2542:G2546" si="311">ROUND(E2542*F2542,2)</f>
        <v>0</v>
      </c>
    </row>
    <row r="2543" spans="1:7" ht="20.100000000000001" customHeight="1" x14ac:dyDescent="0.2">
      <c r="A2543" s="260"/>
      <c r="B2543" s="181">
        <f t="shared" si="310"/>
        <v>0</v>
      </c>
      <c r="C2543" s="269"/>
      <c r="D2543" s="262"/>
      <c r="E2543" s="263"/>
      <c r="F2543" s="264"/>
      <c r="G2543" s="188">
        <f t="shared" si="311"/>
        <v>0</v>
      </c>
    </row>
    <row r="2544" spans="1:7" ht="20.100000000000001" customHeight="1" x14ac:dyDescent="0.2">
      <c r="A2544" s="260"/>
      <c r="B2544" s="181">
        <f t="shared" si="310"/>
        <v>0</v>
      </c>
      <c r="C2544" s="261"/>
      <c r="D2544" s="262"/>
      <c r="E2544" s="263"/>
      <c r="F2544" s="264"/>
      <c r="G2544" s="188">
        <f t="shared" si="311"/>
        <v>0</v>
      </c>
    </row>
    <row r="2545" spans="1:7" ht="20.100000000000001" customHeight="1" x14ac:dyDescent="0.2">
      <c r="A2545" s="260"/>
      <c r="B2545" s="181">
        <f t="shared" si="310"/>
        <v>0</v>
      </c>
      <c r="C2545" s="261"/>
      <c r="D2545" s="262"/>
      <c r="E2545" s="263"/>
      <c r="F2545" s="264"/>
      <c r="G2545" s="188">
        <f t="shared" si="311"/>
        <v>0</v>
      </c>
    </row>
    <row r="2546" spans="1:7" ht="20.100000000000001" customHeight="1" x14ac:dyDescent="0.2">
      <c r="A2546" s="260"/>
      <c r="B2546" s="181">
        <f t="shared" si="310"/>
        <v>0</v>
      </c>
      <c r="C2546" s="261"/>
      <c r="D2546" s="262"/>
      <c r="E2546" s="263"/>
      <c r="F2546" s="264"/>
      <c r="G2546" s="188">
        <f t="shared" si="311"/>
        <v>0</v>
      </c>
    </row>
    <row r="2547" spans="1:7" ht="20.100000000000001" customHeight="1" x14ac:dyDescent="0.2">
      <c r="A2547" s="189"/>
      <c r="B2547" s="164"/>
      <c r="C2547" s="169"/>
      <c r="D2547" s="164"/>
      <c r="E2547" s="165"/>
      <c r="F2547" s="184" t="s">
        <v>40</v>
      </c>
      <c r="G2547" s="185">
        <f>SUBTOTAL(9,G2538:G2546)</f>
        <v>0</v>
      </c>
    </row>
    <row r="2548" spans="1:7" ht="20.100000000000001" customHeight="1" thickBot="1" x14ac:dyDescent="0.25">
      <c r="A2548" s="190"/>
      <c r="B2548" s="191"/>
      <c r="C2548" s="192"/>
      <c r="D2548" s="191"/>
      <c r="E2548" s="193"/>
      <c r="F2548" s="194"/>
      <c r="G2548" s="195"/>
    </row>
    <row r="2549" spans="1:7" ht="20.100000000000001" customHeight="1" thickBot="1" x14ac:dyDescent="0.25">
      <c r="A2549" s="244" t="str">
        <f>B2507</f>
        <v>13-11</v>
      </c>
      <c r="B2549" s="242" t="str">
        <f>C2507</f>
        <v>Pavimentos de HºAº</v>
      </c>
      <c r="C2549" s="196"/>
      <c r="D2549" s="196" t="s">
        <v>41</v>
      </c>
      <c r="E2549" s="197"/>
      <c r="F2549" s="198" t="s">
        <v>42</v>
      </c>
      <c r="G2549" s="199">
        <f>SUBTOTAL(9,G2512:G2548)</f>
        <v>0</v>
      </c>
    </row>
    <row r="2550" spans="1:7" ht="20.100000000000001" customHeight="1" thickTop="1" thickBot="1" x14ac:dyDescent="0.25"/>
    <row r="2551" spans="1:7" ht="20.100000000000001" customHeight="1" thickTop="1" x14ac:dyDescent="0.2">
      <c r="A2551" s="335" t="s">
        <v>44</v>
      </c>
      <c r="B2551" s="336"/>
      <c r="C2551" s="336"/>
      <c r="D2551" s="336"/>
      <c r="E2551" s="336"/>
      <c r="F2551" s="336"/>
      <c r="G2551" s="337"/>
    </row>
    <row r="2552" spans="1:7" ht="20.100000000000001" customHeight="1" x14ac:dyDescent="0.2">
      <c r="A2552" s="154" t="s">
        <v>823</v>
      </c>
      <c r="B2552" s="155" t="str">
        <f>Comitente</f>
        <v>DIRECCIÓN ARQUITECTURA</v>
      </c>
      <c r="C2552" s="156"/>
      <c r="D2552" s="157"/>
      <c r="E2552" s="157"/>
      <c r="F2552" s="158"/>
      <c r="G2552" s="159"/>
    </row>
    <row r="2553" spans="1:7" ht="20.100000000000001" customHeight="1" x14ac:dyDescent="0.2">
      <c r="A2553" s="154" t="s">
        <v>824</v>
      </c>
      <c r="B2553" s="155">
        <f>Contratista</f>
        <v>0</v>
      </c>
      <c r="C2553" s="160"/>
      <c r="D2553" s="160"/>
      <c r="E2553" s="160"/>
      <c r="F2553" s="155"/>
      <c r="G2553" s="161"/>
    </row>
    <row r="2554" spans="1:7" ht="20.100000000000001" customHeight="1" x14ac:dyDescent="0.2">
      <c r="A2554" s="154" t="s">
        <v>31</v>
      </c>
      <c r="B2554" s="155" t="str">
        <f>Obra</f>
        <v>ESTADIO DEPORTIVO U.P.C.N.</v>
      </c>
      <c r="C2554" s="160"/>
      <c r="D2554" s="160"/>
      <c r="E2554" s="160"/>
      <c r="F2554" s="155" t="s">
        <v>45</v>
      </c>
      <c r="G2554" s="161" t="str">
        <f>Fecha_Base</f>
        <v>02/11/2017</v>
      </c>
    </row>
    <row r="2555" spans="1:7" ht="20.100000000000001" customHeight="1" x14ac:dyDescent="0.2">
      <c r="A2555" s="162" t="s">
        <v>822</v>
      </c>
      <c r="B2555" s="163" t="str">
        <f>Ubicación</f>
        <v>DEPARTAMENTO RAWSON</v>
      </c>
      <c r="C2555" s="163"/>
      <c r="D2555" s="164"/>
      <c r="E2555" s="165"/>
      <c r="F2555" s="166"/>
      <c r="G2555" s="167"/>
    </row>
    <row r="2556" spans="1:7" ht="20.100000000000001" customHeight="1" x14ac:dyDescent="0.2">
      <c r="A2556" s="162" t="s">
        <v>46</v>
      </c>
      <c r="B2556" s="270">
        <v>13</v>
      </c>
      <c r="C2556" s="169" t="str">
        <f>IF(B2556="","",VLOOKUP(B2556,Computo_Presupuesto,2,FALSE))</f>
        <v>PISOS, ZOCALOS, UMBRALES Y ANTEPECHOS</v>
      </c>
      <c r="D2556" s="170"/>
      <c r="E2556" s="165"/>
      <c r="F2556" s="166"/>
      <c r="G2556" s="167"/>
    </row>
    <row r="2557" spans="1:7" ht="20.100000000000001" customHeight="1" x14ac:dyDescent="0.2">
      <c r="A2557" s="162" t="s">
        <v>32</v>
      </c>
      <c r="B2557" s="248" t="s">
        <v>1799</v>
      </c>
      <c r="C2557" s="169" t="str">
        <f>IF(B2557=0,"",VLOOKUP(B2557,Computo_Presupuesto,2,FALSE))</f>
        <v>Escalones de granito natural</v>
      </c>
      <c r="D2557" s="164"/>
      <c r="E2557" s="165"/>
      <c r="F2557" s="163" t="s">
        <v>33</v>
      </c>
      <c r="G2557" s="171" t="str">
        <f>IF(B2557=0,"",VLOOKUP(B2557,Computo_Presupuesto,4,FALSE))</f>
        <v>m2</v>
      </c>
    </row>
    <row r="2558" spans="1:7" ht="20.100000000000001" customHeight="1" x14ac:dyDescent="0.2">
      <c r="A2558" s="162"/>
      <c r="B2558" s="163"/>
      <c r="C2558" s="169"/>
      <c r="D2558" s="164"/>
      <c r="E2558" s="165"/>
      <c r="F2558" s="169"/>
      <c r="G2558" s="172"/>
    </row>
    <row r="2559" spans="1:7" ht="20.100000000000001" customHeight="1" x14ac:dyDescent="0.2">
      <c r="A2559" s="338" t="s">
        <v>685</v>
      </c>
      <c r="B2559" s="339"/>
      <c r="C2559" s="340" t="s">
        <v>0</v>
      </c>
      <c r="D2559" s="340" t="s">
        <v>34</v>
      </c>
      <c r="E2559" s="341" t="s">
        <v>35</v>
      </c>
      <c r="F2559" s="342" t="s">
        <v>36</v>
      </c>
      <c r="G2559" s="343" t="s">
        <v>37</v>
      </c>
    </row>
    <row r="2560" spans="1:7" s="15" customFormat="1" ht="20.100000000000001" customHeight="1" x14ac:dyDescent="0.2">
      <c r="A2560" s="173" t="s">
        <v>686</v>
      </c>
      <c r="B2560" s="174" t="s">
        <v>687</v>
      </c>
      <c r="C2560" s="340"/>
      <c r="D2560" s="340"/>
      <c r="E2560" s="341"/>
      <c r="F2560" s="342"/>
      <c r="G2560" s="343"/>
    </row>
    <row r="2561" spans="1:7" ht="20.100000000000001" customHeight="1" x14ac:dyDescent="0.2">
      <c r="A2561" s="259"/>
      <c r="B2561" s="175"/>
      <c r="C2561" s="176" t="s">
        <v>825</v>
      </c>
      <c r="D2561" s="177"/>
      <c r="E2561" s="178"/>
      <c r="F2561" s="179"/>
      <c r="G2561" s="180"/>
    </row>
    <row r="2562" spans="1:7" ht="20.100000000000001" customHeight="1" x14ac:dyDescent="0.2">
      <c r="A2562" s="260"/>
      <c r="B2562" s="181">
        <f t="shared" ref="B2562:B2573" si="312">IF(A2562=0,0,VLOOKUP(A2562,Tabla_Indices,2,FALSE))</f>
        <v>0</v>
      </c>
      <c r="C2562" s="261"/>
      <c r="D2562" s="262"/>
      <c r="E2562" s="263"/>
      <c r="F2562" s="264"/>
      <c r="G2562" s="182">
        <f>ROUND(E2562*F2562,2)</f>
        <v>0</v>
      </c>
    </row>
    <row r="2563" spans="1:7" ht="20.100000000000001" customHeight="1" x14ac:dyDescent="0.2">
      <c r="A2563" s="265"/>
      <c r="B2563" s="181">
        <f t="shared" si="312"/>
        <v>0</v>
      </c>
      <c r="C2563" s="261"/>
      <c r="D2563" s="262"/>
      <c r="E2563" s="263"/>
      <c r="F2563" s="264"/>
      <c r="G2563" s="182">
        <f t="shared" ref="G2563:G2573" si="313">ROUND(E2563*F2563,2)</f>
        <v>0</v>
      </c>
    </row>
    <row r="2564" spans="1:7" ht="20.100000000000001" customHeight="1" x14ac:dyDescent="0.2">
      <c r="A2564" s="260"/>
      <c r="B2564" s="181">
        <f t="shared" si="312"/>
        <v>0</v>
      </c>
      <c r="C2564" s="261"/>
      <c r="D2564" s="262"/>
      <c r="E2564" s="263"/>
      <c r="F2564" s="264"/>
      <c r="G2564" s="182">
        <f t="shared" si="313"/>
        <v>0</v>
      </c>
    </row>
    <row r="2565" spans="1:7" ht="20.100000000000001" customHeight="1" x14ac:dyDescent="0.2">
      <c r="A2565" s="260"/>
      <c r="B2565" s="181">
        <f t="shared" si="312"/>
        <v>0</v>
      </c>
      <c r="C2565" s="261"/>
      <c r="D2565" s="262"/>
      <c r="E2565" s="263"/>
      <c r="F2565" s="264"/>
      <c r="G2565" s="182">
        <f t="shared" si="313"/>
        <v>0</v>
      </c>
    </row>
    <row r="2566" spans="1:7" ht="20.100000000000001" customHeight="1" x14ac:dyDescent="0.2">
      <c r="A2566" s="260"/>
      <c r="B2566" s="181">
        <f t="shared" si="312"/>
        <v>0</v>
      </c>
      <c r="C2566" s="261"/>
      <c r="D2566" s="262"/>
      <c r="E2566" s="266"/>
      <c r="F2566" s="264"/>
      <c r="G2566" s="182">
        <f t="shared" si="313"/>
        <v>0</v>
      </c>
    </row>
    <row r="2567" spans="1:7" ht="20.100000000000001" customHeight="1" x14ac:dyDescent="0.2">
      <c r="A2567" s="260"/>
      <c r="B2567" s="181">
        <f t="shared" si="312"/>
        <v>0</v>
      </c>
      <c r="C2567" s="261"/>
      <c r="D2567" s="262"/>
      <c r="E2567" s="266"/>
      <c r="F2567" s="264"/>
      <c r="G2567" s="182">
        <f t="shared" si="313"/>
        <v>0</v>
      </c>
    </row>
    <row r="2568" spans="1:7" ht="20.100000000000001" customHeight="1" x14ac:dyDescent="0.2">
      <c r="A2568" s="260"/>
      <c r="B2568" s="181">
        <f t="shared" si="312"/>
        <v>0</v>
      </c>
      <c r="C2568" s="261"/>
      <c r="D2568" s="262"/>
      <c r="E2568" s="263"/>
      <c r="F2568" s="264"/>
      <c r="G2568" s="182">
        <f t="shared" si="313"/>
        <v>0</v>
      </c>
    </row>
    <row r="2569" spans="1:7" ht="20.100000000000001" customHeight="1" x14ac:dyDescent="0.2">
      <c r="A2569" s="260"/>
      <c r="B2569" s="181">
        <f t="shared" si="312"/>
        <v>0</v>
      </c>
      <c r="C2569" s="261"/>
      <c r="D2569" s="262"/>
      <c r="E2569" s="263"/>
      <c r="F2569" s="264"/>
      <c r="G2569" s="182">
        <f t="shared" si="313"/>
        <v>0</v>
      </c>
    </row>
    <row r="2570" spans="1:7" ht="20.100000000000001" customHeight="1" x14ac:dyDescent="0.2">
      <c r="A2570" s="260"/>
      <c r="B2570" s="181">
        <f t="shared" si="312"/>
        <v>0</v>
      </c>
      <c r="C2570" s="261"/>
      <c r="D2570" s="262"/>
      <c r="E2570" s="263"/>
      <c r="F2570" s="264"/>
      <c r="G2570" s="182">
        <f t="shared" si="313"/>
        <v>0</v>
      </c>
    </row>
    <row r="2571" spans="1:7" ht="20.100000000000001" customHeight="1" x14ac:dyDescent="0.2">
      <c r="A2571" s="260"/>
      <c r="B2571" s="181">
        <f t="shared" si="312"/>
        <v>0</v>
      </c>
      <c r="C2571" s="261"/>
      <c r="D2571" s="262"/>
      <c r="E2571" s="263"/>
      <c r="F2571" s="264"/>
      <c r="G2571" s="182">
        <f t="shared" si="313"/>
        <v>0</v>
      </c>
    </row>
    <row r="2572" spans="1:7" ht="20.100000000000001" customHeight="1" x14ac:dyDescent="0.2">
      <c r="A2572" s="260"/>
      <c r="B2572" s="181">
        <f t="shared" si="312"/>
        <v>0</v>
      </c>
      <c r="C2572" s="261"/>
      <c r="D2572" s="262"/>
      <c r="E2572" s="263"/>
      <c r="F2572" s="264"/>
      <c r="G2572" s="182">
        <f t="shared" si="313"/>
        <v>0</v>
      </c>
    </row>
    <row r="2573" spans="1:7" ht="20.100000000000001" customHeight="1" x14ac:dyDescent="0.2">
      <c r="A2573" s="260"/>
      <c r="B2573" s="181">
        <f t="shared" si="312"/>
        <v>0</v>
      </c>
      <c r="C2573" s="261"/>
      <c r="D2573" s="262"/>
      <c r="E2573" s="263"/>
      <c r="F2573" s="264"/>
      <c r="G2573" s="182">
        <f t="shared" si="313"/>
        <v>0</v>
      </c>
    </row>
    <row r="2574" spans="1:7" ht="20.100000000000001" customHeight="1" x14ac:dyDescent="0.2">
      <c r="A2574" s="183"/>
      <c r="B2574" s="169"/>
      <c r="C2574" s="169"/>
      <c r="D2574" s="164"/>
      <c r="E2574" s="165"/>
      <c r="F2574" s="184" t="s">
        <v>38</v>
      </c>
      <c r="G2574" s="185">
        <f>SUBTOTAL(9,G2562:G2573)</f>
        <v>0</v>
      </c>
    </row>
    <row r="2575" spans="1:7" ht="20.100000000000001" customHeight="1" x14ac:dyDescent="0.2">
      <c r="A2575" s="183"/>
      <c r="B2575" s="169"/>
      <c r="C2575" s="186" t="s">
        <v>826</v>
      </c>
      <c r="D2575" s="164"/>
      <c r="E2575" s="165"/>
      <c r="F2575" s="166"/>
      <c r="G2575" s="187"/>
    </row>
    <row r="2576" spans="1:7" ht="20.100000000000001" customHeight="1" x14ac:dyDescent="0.2">
      <c r="A2576" s="260"/>
      <c r="B2576" s="181">
        <f t="shared" ref="B2576:B2585" si="314">IF(A2576=0,0,VLOOKUP(A2576,Tabla_Indices,2,FALSE))</f>
        <v>0</v>
      </c>
      <c r="C2576" s="267"/>
      <c r="D2576" s="262"/>
      <c r="E2576" s="263"/>
      <c r="F2576" s="264"/>
      <c r="G2576" s="182">
        <f>ROUND(E2576*F2576,2)</f>
        <v>0</v>
      </c>
    </row>
    <row r="2577" spans="1:7" ht="20.100000000000001" customHeight="1" x14ac:dyDescent="0.2">
      <c r="A2577" s="260"/>
      <c r="B2577" s="181">
        <f t="shared" si="314"/>
        <v>0</v>
      </c>
      <c r="C2577" s="261"/>
      <c r="D2577" s="262"/>
      <c r="E2577" s="263"/>
      <c r="F2577" s="264"/>
      <c r="G2577" s="182">
        <f>ROUND(E2577*F2577,2)</f>
        <v>0</v>
      </c>
    </row>
    <row r="2578" spans="1:7" ht="20.100000000000001" customHeight="1" x14ac:dyDescent="0.2">
      <c r="A2578" s="260"/>
      <c r="B2578" s="181">
        <f t="shared" si="314"/>
        <v>0</v>
      </c>
      <c r="C2578" s="261"/>
      <c r="D2578" s="262"/>
      <c r="E2578" s="263"/>
      <c r="F2578" s="264"/>
      <c r="G2578" s="182">
        <f t="shared" ref="G2578:G2585" si="315">ROUND(E2578*F2578,2)</f>
        <v>0</v>
      </c>
    </row>
    <row r="2579" spans="1:7" ht="20.100000000000001" customHeight="1" x14ac:dyDescent="0.2">
      <c r="A2579" s="260"/>
      <c r="B2579" s="181">
        <f t="shared" si="314"/>
        <v>0</v>
      </c>
      <c r="C2579" s="261"/>
      <c r="D2579" s="262"/>
      <c r="E2579" s="263"/>
      <c r="F2579" s="264"/>
      <c r="G2579" s="182">
        <f t="shared" si="315"/>
        <v>0</v>
      </c>
    </row>
    <row r="2580" spans="1:7" ht="20.100000000000001" customHeight="1" x14ac:dyDescent="0.2">
      <c r="A2580" s="260"/>
      <c r="B2580" s="181">
        <f t="shared" si="314"/>
        <v>0</v>
      </c>
      <c r="C2580" s="261"/>
      <c r="D2580" s="262"/>
      <c r="E2580" s="263"/>
      <c r="F2580" s="264"/>
      <c r="G2580" s="182">
        <f t="shared" si="315"/>
        <v>0</v>
      </c>
    </row>
    <row r="2581" spans="1:7" ht="20.100000000000001" customHeight="1" x14ac:dyDescent="0.2">
      <c r="A2581" s="260"/>
      <c r="B2581" s="181">
        <f t="shared" si="314"/>
        <v>0</v>
      </c>
      <c r="C2581" s="261"/>
      <c r="D2581" s="262"/>
      <c r="E2581" s="263"/>
      <c r="F2581" s="264"/>
      <c r="G2581" s="182">
        <f t="shared" si="315"/>
        <v>0</v>
      </c>
    </row>
    <row r="2582" spans="1:7" ht="20.100000000000001" customHeight="1" x14ac:dyDescent="0.2">
      <c r="A2582" s="260"/>
      <c r="B2582" s="181">
        <f t="shared" si="314"/>
        <v>0</v>
      </c>
      <c r="C2582" s="261"/>
      <c r="D2582" s="262"/>
      <c r="E2582" s="263"/>
      <c r="F2582" s="264"/>
      <c r="G2582" s="182">
        <f t="shared" si="315"/>
        <v>0</v>
      </c>
    </row>
    <row r="2583" spans="1:7" ht="20.100000000000001" customHeight="1" x14ac:dyDescent="0.2">
      <c r="A2583" s="260"/>
      <c r="B2583" s="181">
        <f t="shared" si="314"/>
        <v>0</v>
      </c>
      <c r="C2583" s="261"/>
      <c r="D2583" s="262"/>
      <c r="E2583" s="263"/>
      <c r="F2583" s="264"/>
      <c r="G2583" s="182">
        <f t="shared" si="315"/>
        <v>0</v>
      </c>
    </row>
    <row r="2584" spans="1:7" ht="20.100000000000001" customHeight="1" x14ac:dyDescent="0.2">
      <c r="A2584" s="260"/>
      <c r="B2584" s="181">
        <f t="shared" si="314"/>
        <v>0</v>
      </c>
      <c r="C2584" s="261"/>
      <c r="D2584" s="262"/>
      <c r="E2584" s="263"/>
      <c r="F2584" s="264"/>
      <c r="G2584" s="182">
        <f t="shared" si="315"/>
        <v>0</v>
      </c>
    </row>
    <row r="2585" spans="1:7" ht="20.100000000000001" customHeight="1" x14ac:dyDescent="0.2">
      <c r="A2585" s="260"/>
      <c r="B2585" s="181">
        <f t="shared" si="314"/>
        <v>0</v>
      </c>
      <c r="C2585" s="261"/>
      <c r="D2585" s="262"/>
      <c r="E2585" s="263"/>
      <c r="F2585" s="264"/>
      <c r="G2585" s="182">
        <f t="shared" si="315"/>
        <v>0</v>
      </c>
    </row>
    <row r="2586" spans="1:7" ht="20.100000000000001" customHeight="1" x14ac:dyDescent="0.2">
      <c r="A2586" s="183"/>
      <c r="B2586" s="169"/>
      <c r="C2586" s="169"/>
      <c r="D2586" s="164"/>
      <c r="E2586" s="165"/>
      <c r="F2586" s="184" t="s">
        <v>39</v>
      </c>
      <c r="G2586" s="185">
        <f>SUBTOTAL(9,G2576:G2585)</f>
        <v>0</v>
      </c>
    </row>
    <row r="2587" spans="1:7" ht="20.100000000000001" customHeight="1" x14ac:dyDescent="0.2">
      <c r="A2587" s="183"/>
      <c r="B2587" s="169"/>
      <c r="C2587" s="186" t="s">
        <v>827</v>
      </c>
      <c r="D2587" s="164"/>
      <c r="E2587" s="165"/>
      <c r="F2587" s="169"/>
      <c r="G2587" s="187"/>
    </row>
    <row r="2588" spans="1:7" ht="20.100000000000001" customHeight="1" x14ac:dyDescent="0.2">
      <c r="A2588" s="260"/>
      <c r="B2588" s="181">
        <f t="shared" ref="B2588:B2596" si="316">IF(A2588=0,0,VLOOKUP(A2588,Tabla_Indices,2,FALSE))</f>
        <v>0</v>
      </c>
      <c r="C2588" s="261"/>
      <c r="D2588" s="262"/>
      <c r="E2588" s="263"/>
      <c r="F2588" s="268"/>
      <c r="G2588" s="188">
        <f>ROUND(E2588*F2588,2)</f>
        <v>0</v>
      </c>
    </row>
    <row r="2589" spans="1:7" ht="20.100000000000001" customHeight="1" x14ac:dyDescent="0.2">
      <c r="A2589" s="260"/>
      <c r="B2589" s="181">
        <f t="shared" si="316"/>
        <v>0</v>
      </c>
      <c r="C2589" s="267"/>
      <c r="D2589" s="262"/>
      <c r="E2589" s="263"/>
      <c r="F2589" s="264"/>
      <c r="G2589" s="188">
        <f>ROUND(E2589*F2589,2)</f>
        <v>0</v>
      </c>
    </row>
    <row r="2590" spans="1:7" ht="20.100000000000001" customHeight="1" x14ac:dyDescent="0.2">
      <c r="A2590" s="260"/>
      <c r="B2590" s="181">
        <f t="shared" si="316"/>
        <v>0</v>
      </c>
      <c r="C2590" s="269"/>
      <c r="D2590" s="262"/>
      <c r="E2590" s="263"/>
      <c r="F2590" s="264"/>
      <c r="G2590" s="188">
        <f>ROUND(E2590*F2590,2)</f>
        <v>0</v>
      </c>
    </row>
    <row r="2591" spans="1:7" ht="20.100000000000001" customHeight="1" x14ac:dyDescent="0.2">
      <c r="A2591" s="260"/>
      <c r="B2591" s="181">
        <f t="shared" si="316"/>
        <v>0</v>
      </c>
      <c r="C2591" s="269"/>
      <c r="D2591" s="262"/>
      <c r="E2591" s="263"/>
      <c r="F2591" s="264"/>
      <c r="G2591" s="188">
        <f>ROUND(E2591*F2591,2)</f>
        <v>0</v>
      </c>
    </row>
    <row r="2592" spans="1:7" ht="20.100000000000001" customHeight="1" x14ac:dyDescent="0.2">
      <c r="A2592" s="260"/>
      <c r="B2592" s="181">
        <f t="shared" si="316"/>
        <v>0</v>
      </c>
      <c r="C2592" s="269"/>
      <c r="D2592" s="262"/>
      <c r="E2592" s="263"/>
      <c r="F2592" s="264"/>
      <c r="G2592" s="188">
        <f t="shared" ref="G2592:G2596" si="317">ROUND(E2592*F2592,2)</f>
        <v>0</v>
      </c>
    </row>
    <row r="2593" spans="1:7" ht="20.100000000000001" customHeight="1" x14ac:dyDescent="0.2">
      <c r="A2593" s="260"/>
      <c r="B2593" s="181">
        <f t="shared" si="316"/>
        <v>0</v>
      </c>
      <c r="C2593" s="269"/>
      <c r="D2593" s="262"/>
      <c r="E2593" s="263"/>
      <c r="F2593" s="264"/>
      <c r="G2593" s="188">
        <f t="shared" si="317"/>
        <v>0</v>
      </c>
    </row>
    <row r="2594" spans="1:7" ht="20.100000000000001" customHeight="1" x14ac:dyDescent="0.2">
      <c r="A2594" s="260"/>
      <c r="B2594" s="181">
        <f t="shared" si="316"/>
        <v>0</v>
      </c>
      <c r="C2594" s="261"/>
      <c r="D2594" s="262"/>
      <c r="E2594" s="263"/>
      <c r="F2594" s="264"/>
      <c r="G2594" s="188">
        <f t="shared" si="317"/>
        <v>0</v>
      </c>
    </row>
    <row r="2595" spans="1:7" ht="20.100000000000001" customHeight="1" x14ac:dyDescent="0.2">
      <c r="A2595" s="260"/>
      <c r="B2595" s="181">
        <f t="shared" si="316"/>
        <v>0</v>
      </c>
      <c r="C2595" s="261"/>
      <c r="D2595" s="262"/>
      <c r="E2595" s="263"/>
      <c r="F2595" s="264"/>
      <c r="G2595" s="188">
        <f t="shared" si="317"/>
        <v>0</v>
      </c>
    </row>
    <row r="2596" spans="1:7" ht="20.100000000000001" customHeight="1" x14ac:dyDescent="0.2">
      <c r="A2596" s="260"/>
      <c r="B2596" s="181">
        <f t="shared" si="316"/>
        <v>0</v>
      </c>
      <c r="C2596" s="261"/>
      <c r="D2596" s="262"/>
      <c r="E2596" s="263"/>
      <c r="F2596" s="264"/>
      <c r="G2596" s="188">
        <f t="shared" si="317"/>
        <v>0</v>
      </c>
    </row>
    <row r="2597" spans="1:7" ht="20.100000000000001" customHeight="1" x14ac:dyDescent="0.2">
      <c r="A2597" s="243"/>
      <c r="B2597" s="164"/>
      <c r="C2597" s="169"/>
      <c r="D2597" s="164"/>
      <c r="E2597" s="165"/>
      <c r="F2597" s="184" t="s">
        <v>40</v>
      </c>
      <c r="G2597" s="185">
        <f>SUBTOTAL(9,G2588:G2596)</f>
        <v>0</v>
      </c>
    </row>
    <row r="2598" spans="1:7" ht="20.100000000000001" customHeight="1" thickBot="1" x14ac:dyDescent="0.25">
      <c r="A2598" s="190"/>
      <c r="B2598" s="191"/>
      <c r="C2598" s="192"/>
      <c r="D2598" s="191"/>
      <c r="E2598" s="193"/>
      <c r="F2598" s="194"/>
      <c r="G2598" s="195"/>
    </row>
    <row r="2599" spans="1:7" ht="20.100000000000001" customHeight="1" thickBot="1" x14ac:dyDescent="0.25">
      <c r="A2599" s="244" t="str">
        <f>B2557</f>
        <v>13-12</v>
      </c>
      <c r="B2599" s="242" t="str">
        <f>C2557</f>
        <v>Escalones de granito natural</v>
      </c>
      <c r="C2599" s="196"/>
      <c r="D2599" s="196" t="s">
        <v>41</v>
      </c>
      <c r="E2599" s="197"/>
      <c r="F2599" s="198" t="s">
        <v>42</v>
      </c>
      <c r="G2599" s="199">
        <f>SUBTOTAL(9,G2562:G2598)</f>
        <v>0</v>
      </c>
    </row>
    <row r="2600" spans="1:7" ht="20.100000000000001" customHeight="1" thickTop="1" thickBot="1" x14ac:dyDescent="0.25"/>
    <row r="2601" spans="1:7" ht="20.100000000000001" customHeight="1" thickTop="1" x14ac:dyDescent="0.2">
      <c r="A2601" s="335" t="s">
        <v>44</v>
      </c>
      <c r="B2601" s="336"/>
      <c r="C2601" s="336"/>
      <c r="D2601" s="336"/>
      <c r="E2601" s="336"/>
      <c r="F2601" s="336"/>
      <c r="G2601" s="337"/>
    </row>
    <row r="2602" spans="1:7" ht="20.100000000000001" customHeight="1" x14ac:dyDescent="0.2">
      <c r="A2602" s="154" t="s">
        <v>823</v>
      </c>
      <c r="B2602" s="155" t="str">
        <f>Comitente</f>
        <v>DIRECCIÓN ARQUITECTURA</v>
      </c>
      <c r="C2602" s="156"/>
      <c r="D2602" s="157"/>
      <c r="E2602" s="157"/>
      <c r="F2602" s="158"/>
      <c r="G2602" s="159"/>
    </row>
    <row r="2603" spans="1:7" ht="20.100000000000001" customHeight="1" x14ac:dyDescent="0.2">
      <c r="A2603" s="154" t="s">
        <v>824</v>
      </c>
      <c r="B2603" s="155">
        <f>Contratista</f>
        <v>0</v>
      </c>
      <c r="C2603" s="160"/>
      <c r="D2603" s="160"/>
      <c r="E2603" s="160"/>
      <c r="F2603" s="155"/>
      <c r="G2603" s="161"/>
    </row>
    <row r="2604" spans="1:7" ht="20.100000000000001" customHeight="1" x14ac:dyDescent="0.2">
      <c r="A2604" s="154" t="s">
        <v>31</v>
      </c>
      <c r="B2604" s="155" t="str">
        <f>Obra</f>
        <v>ESTADIO DEPORTIVO U.P.C.N.</v>
      </c>
      <c r="C2604" s="160"/>
      <c r="D2604" s="160"/>
      <c r="E2604" s="160"/>
      <c r="F2604" s="155" t="s">
        <v>45</v>
      </c>
      <c r="G2604" s="161" t="str">
        <f>Fecha_Base</f>
        <v>02/11/2017</v>
      </c>
    </row>
    <row r="2605" spans="1:7" ht="20.100000000000001" customHeight="1" x14ac:dyDescent="0.2">
      <c r="A2605" s="162" t="s">
        <v>822</v>
      </c>
      <c r="B2605" s="163" t="str">
        <f>Ubicación</f>
        <v>DEPARTAMENTO RAWSON</v>
      </c>
      <c r="C2605" s="163"/>
      <c r="D2605" s="164"/>
      <c r="E2605" s="165"/>
      <c r="F2605" s="166"/>
      <c r="G2605" s="167"/>
    </row>
    <row r="2606" spans="1:7" ht="20.100000000000001" customHeight="1" x14ac:dyDescent="0.2">
      <c r="A2606" s="162" t="s">
        <v>46</v>
      </c>
      <c r="B2606" s="270">
        <v>14</v>
      </c>
      <c r="C2606" s="169" t="str">
        <f>IF(B2606="","",VLOOKUP(B2606,Computo_Presupuesto,2,FALSE))</f>
        <v>MESADAS</v>
      </c>
      <c r="D2606" s="170"/>
      <c r="E2606" s="165"/>
      <c r="F2606" s="166"/>
      <c r="G2606" s="167"/>
    </row>
    <row r="2607" spans="1:7" ht="20.100000000000001" customHeight="1" x14ac:dyDescent="0.2">
      <c r="A2607" s="162" t="s">
        <v>32</v>
      </c>
      <c r="B2607" s="248" t="s">
        <v>1196</v>
      </c>
      <c r="C2607" s="169" t="str">
        <f>IF(B2607=0,"",VLOOKUP(B2607,Computo_Presupuesto,2,FALSE))</f>
        <v>Mesada granito natural</v>
      </c>
      <c r="D2607" s="164"/>
      <c r="E2607" s="165"/>
      <c r="F2607" s="163" t="s">
        <v>33</v>
      </c>
      <c r="G2607" s="171" t="str">
        <f>IF(B2607=0,"",VLOOKUP(B2607,Computo_Presupuesto,4,FALSE))</f>
        <v>m2</v>
      </c>
    </row>
    <row r="2608" spans="1:7" ht="20.100000000000001" customHeight="1" x14ac:dyDescent="0.2">
      <c r="A2608" s="162"/>
      <c r="B2608" s="163"/>
      <c r="C2608" s="169"/>
      <c r="D2608" s="164"/>
      <c r="E2608" s="165"/>
      <c r="F2608" s="169"/>
      <c r="G2608" s="172"/>
    </row>
    <row r="2609" spans="1:7" ht="20.100000000000001" customHeight="1" x14ac:dyDescent="0.2">
      <c r="A2609" s="338" t="s">
        <v>685</v>
      </c>
      <c r="B2609" s="339"/>
      <c r="C2609" s="340" t="s">
        <v>0</v>
      </c>
      <c r="D2609" s="340" t="s">
        <v>34</v>
      </c>
      <c r="E2609" s="341" t="s">
        <v>35</v>
      </c>
      <c r="F2609" s="342" t="s">
        <v>36</v>
      </c>
      <c r="G2609" s="343" t="s">
        <v>37</v>
      </c>
    </row>
    <row r="2610" spans="1:7" ht="20.100000000000001" customHeight="1" x14ac:dyDescent="0.2">
      <c r="A2610" s="173" t="s">
        <v>686</v>
      </c>
      <c r="B2610" s="174" t="s">
        <v>687</v>
      </c>
      <c r="C2610" s="340"/>
      <c r="D2610" s="340"/>
      <c r="E2610" s="341"/>
      <c r="F2610" s="342"/>
      <c r="G2610" s="343"/>
    </row>
    <row r="2611" spans="1:7" ht="20.100000000000001" customHeight="1" x14ac:dyDescent="0.2">
      <c r="A2611" s="259"/>
      <c r="B2611" s="175"/>
      <c r="C2611" s="176" t="s">
        <v>825</v>
      </c>
      <c r="D2611" s="177"/>
      <c r="E2611" s="178"/>
      <c r="F2611" s="179"/>
      <c r="G2611" s="180"/>
    </row>
    <row r="2612" spans="1:7" ht="20.100000000000001" customHeight="1" x14ac:dyDescent="0.2">
      <c r="A2612" s="260"/>
      <c r="B2612" s="181">
        <f t="shared" ref="B2612:B2623" si="318">IF(A2612=0,0,VLOOKUP(A2612,Tabla_Indices,2,FALSE))</f>
        <v>0</v>
      </c>
      <c r="C2612" s="261"/>
      <c r="D2612" s="262"/>
      <c r="E2612" s="263"/>
      <c r="F2612" s="264"/>
      <c r="G2612" s="182">
        <f>ROUND(E2612*F2612,2)</f>
        <v>0</v>
      </c>
    </row>
    <row r="2613" spans="1:7" ht="20.100000000000001" customHeight="1" x14ac:dyDescent="0.2">
      <c r="A2613" s="265"/>
      <c r="B2613" s="181">
        <f t="shared" si="318"/>
        <v>0</v>
      </c>
      <c r="C2613" s="261"/>
      <c r="D2613" s="262"/>
      <c r="E2613" s="263"/>
      <c r="F2613" s="264"/>
      <c r="G2613" s="182">
        <f t="shared" ref="G2613:G2623" si="319">ROUND(E2613*F2613,2)</f>
        <v>0</v>
      </c>
    </row>
    <row r="2614" spans="1:7" ht="20.100000000000001" customHeight="1" x14ac:dyDescent="0.2">
      <c r="A2614" s="260"/>
      <c r="B2614" s="181">
        <f t="shared" si="318"/>
        <v>0</v>
      </c>
      <c r="C2614" s="261"/>
      <c r="D2614" s="262"/>
      <c r="E2614" s="263"/>
      <c r="F2614" s="264"/>
      <c r="G2614" s="182">
        <f t="shared" si="319"/>
        <v>0</v>
      </c>
    </row>
    <row r="2615" spans="1:7" ht="20.100000000000001" customHeight="1" x14ac:dyDescent="0.2">
      <c r="A2615" s="260"/>
      <c r="B2615" s="181">
        <f t="shared" si="318"/>
        <v>0</v>
      </c>
      <c r="C2615" s="261"/>
      <c r="D2615" s="262"/>
      <c r="E2615" s="263"/>
      <c r="F2615" s="264"/>
      <c r="G2615" s="182">
        <f t="shared" si="319"/>
        <v>0</v>
      </c>
    </row>
    <row r="2616" spans="1:7" ht="20.100000000000001" customHeight="1" x14ac:dyDescent="0.2">
      <c r="A2616" s="260"/>
      <c r="B2616" s="181">
        <f t="shared" si="318"/>
        <v>0</v>
      </c>
      <c r="C2616" s="261"/>
      <c r="D2616" s="262"/>
      <c r="E2616" s="266"/>
      <c r="F2616" s="264"/>
      <c r="G2616" s="182">
        <f t="shared" si="319"/>
        <v>0</v>
      </c>
    </row>
    <row r="2617" spans="1:7" ht="20.100000000000001" customHeight="1" x14ac:dyDescent="0.2">
      <c r="A2617" s="260"/>
      <c r="B2617" s="181">
        <f t="shared" si="318"/>
        <v>0</v>
      </c>
      <c r="C2617" s="261"/>
      <c r="D2617" s="262"/>
      <c r="E2617" s="266"/>
      <c r="F2617" s="264"/>
      <c r="G2617" s="182">
        <f t="shared" si="319"/>
        <v>0</v>
      </c>
    </row>
    <row r="2618" spans="1:7" ht="20.100000000000001" customHeight="1" x14ac:dyDescent="0.2">
      <c r="A2618" s="260"/>
      <c r="B2618" s="181">
        <f t="shared" si="318"/>
        <v>0</v>
      </c>
      <c r="C2618" s="261"/>
      <c r="D2618" s="262"/>
      <c r="E2618" s="263"/>
      <c r="F2618" s="264"/>
      <c r="G2618" s="182">
        <f t="shared" si="319"/>
        <v>0</v>
      </c>
    </row>
    <row r="2619" spans="1:7" ht="20.100000000000001" customHeight="1" x14ac:dyDescent="0.2">
      <c r="A2619" s="260"/>
      <c r="B2619" s="181">
        <f t="shared" si="318"/>
        <v>0</v>
      </c>
      <c r="C2619" s="261"/>
      <c r="D2619" s="262"/>
      <c r="E2619" s="263"/>
      <c r="F2619" s="264"/>
      <c r="G2619" s="182">
        <f t="shared" si="319"/>
        <v>0</v>
      </c>
    </row>
    <row r="2620" spans="1:7" ht="20.100000000000001" customHeight="1" x14ac:dyDescent="0.2">
      <c r="A2620" s="260"/>
      <c r="B2620" s="181">
        <f t="shared" si="318"/>
        <v>0</v>
      </c>
      <c r="C2620" s="261"/>
      <c r="D2620" s="262"/>
      <c r="E2620" s="263"/>
      <c r="F2620" s="264"/>
      <c r="G2620" s="182">
        <f t="shared" si="319"/>
        <v>0</v>
      </c>
    </row>
    <row r="2621" spans="1:7" ht="20.100000000000001" customHeight="1" x14ac:dyDescent="0.2">
      <c r="A2621" s="260"/>
      <c r="B2621" s="181">
        <f t="shared" si="318"/>
        <v>0</v>
      </c>
      <c r="C2621" s="261"/>
      <c r="D2621" s="262"/>
      <c r="E2621" s="263"/>
      <c r="F2621" s="264"/>
      <c r="G2621" s="182">
        <f t="shared" si="319"/>
        <v>0</v>
      </c>
    </row>
    <row r="2622" spans="1:7" ht="20.100000000000001" customHeight="1" x14ac:dyDescent="0.2">
      <c r="A2622" s="260"/>
      <c r="B2622" s="181">
        <f t="shared" si="318"/>
        <v>0</v>
      </c>
      <c r="C2622" s="261"/>
      <c r="D2622" s="262"/>
      <c r="E2622" s="263"/>
      <c r="F2622" s="264"/>
      <c r="G2622" s="182">
        <f t="shared" si="319"/>
        <v>0</v>
      </c>
    </row>
    <row r="2623" spans="1:7" ht="20.100000000000001" customHeight="1" x14ac:dyDescent="0.2">
      <c r="A2623" s="260"/>
      <c r="B2623" s="181">
        <f t="shared" si="318"/>
        <v>0</v>
      </c>
      <c r="C2623" s="261"/>
      <c r="D2623" s="262"/>
      <c r="E2623" s="263"/>
      <c r="F2623" s="264"/>
      <c r="G2623" s="182">
        <f t="shared" si="319"/>
        <v>0</v>
      </c>
    </row>
    <row r="2624" spans="1:7" ht="20.100000000000001" customHeight="1" x14ac:dyDescent="0.2">
      <c r="A2624" s="183"/>
      <c r="B2624" s="169"/>
      <c r="C2624" s="169"/>
      <c r="D2624" s="164"/>
      <c r="E2624" s="165"/>
      <c r="F2624" s="184" t="s">
        <v>38</v>
      </c>
      <c r="G2624" s="185">
        <f>SUBTOTAL(9,G2612:G2623)</f>
        <v>0</v>
      </c>
    </row>
    <row r="2625" spans="1:7" ht="20.100000000000001" customHeight="1" x14ac:dyDescent="0.2">
      <c r="A2625" s="183"/>
      <c r="B2625" s="169"/>
      <c r="C2625" s="186" t="s">
        <v>826</v>
      </c>
      <c r="D2625" s="164"/>
      <c r="E2625" s="165"/>
      <c r="F2625" s="166"/>
      <c r="G2625" s="187"/>
    </row>
    <row r="2626" spans="1:7" ht="20.100000000000001" customHeight="1" x14ac:dyDescent="0.2">
      <c r="A2626" s="260"/>
      <c r="B2626" s="181">
        <f t="shared" ref="B2626:B2635" si="320">IF(A2626=0,0,VLOOKUP(A2626,Tabla_Indices,2,FALSE))</f>
        <v>0</v>
      </c>
      <c r="C2626" s="267"/>
      <c r="D2626" s="262"/>
      <c r="E2626" s="263"/>
      <c r="F2626" s="264"/>
      <c r="G2626" s="182">
        <f>ROUND(E2626*F2626,2)</f>
        <v>0</v>
      </c>
    </row>
    <row r="2627" spans="1:7" ht="20.100000000000001" customHeight="1" x14ac:dyDescent="0.2">
      <c r="A2627" s="260"/>
      <c r="B2627" s="181">
        <f t="shared" si="320"/>
        <v>0</v>
      </c>
      <c r="C2627" s="261"/>
      <c r="D2627" s="262"/>
      <c r="E2627" s="263"/>
      <c r="F2627" s="264"/>
      <c r="G2627" s="182">
        <f>ROUND(E2627*F2627,2)</f>
        <v>0</v>
      </c>
    </row>
    <row r="2628" spans="1:7" ht="20.100000000000001" customHeight="1" x14ac:dyDescent="0.2">
      <c r="A2628" s="260"/>
      <c r="B2628" s="181">
        <f t="shared" si="320"/>
        <v>0</v>
      </c>
      <c r="C2628" s="261"/>
      <c r="D2628" s="262"/>
      <c r="E2628" s="263"/>
      <c r="F2628" s="264"/>
      <c r="G2628" s="182">
        <f t="shared" ref="G2628:G2635" si="321">ROUND(E2628*F2628,2)</f>
        <v>0</v>
      </c>
    </row>
    <row r="2629" spans="1:7" ht="20.100000000000001" customHeight="1" x14ac:dyDescent="0.2">
      <c r="A2629" s="260"/>
      <c r="B2629" s="181">
        <f t="shared" si="320"/>
        <v>0</v>
      </c>
      <c r="C2629" s="261"/>
      <c r="D2629" s="262"/>
      <c r="E2629" s="263"/>
      <c r="F2629" s="264"/>
      <c r="G2629" s="182">
        <f t="shared" si="321"/>
        <v>0</v>
      </c>
    </row>
    <row r="2630" spans="1:7" ht="20.100000000000001" customHeight="1" x14ac:dyDescent="0.2">
      <c r="A2630" s="260"/>
      <c r="B2630" s="181">
        <f t="shared" si="320"/>
        <v>0</v>
      </c>
      <c r="C2630" s="261"/>
      <c r="D2630" s="262"/>
      <c r="E2630" s="263"/>
      <c r="F2630" s="264"/>
      <c r="G2630" s="182">
        <f t="shared" si="321"/>
        <v>0</v>
      </c>
    </row>
    <row r="2631" spans="1:7" ht="20.100000000000001" customHeight="1" x14ac:dyDescent="0.2">
      <c r="A2631" s="260"/>
      <c r="B2631" s="181">
        <f t="shared" si="320"/>
        <v>0</v>
      </c>
      <c r="C2631" s="261"/>
      <c r="D2631" s="262"/>
      <c r="E2631" s="263"/>
      <c r="F2631" s="264"/>
      <c r="G2631" s="182">
        <f t="shared" si="321"/>
        <v>0</v>
      </c>
    </row>
    <row r="2632" spans="1:7" ht="20.100000000000001" customHeight="1" x14ac:dyDescent="0.2">
      <c r="A2632" s="260"/>
      <c r="B2632" s="181">
        <f t="shared" si="320"/>
        <v>0</v>
      </c>
      <c r="C2632" s="261"/>
      <c r="D2632" s="262"/>
      <c r="E2632" s="263"/>
      <c r="F2632" s="264"/>
      <c r="G2632" s="182">
        <f t="shared" si="321"/>
        <v>0</v>
      </c>
    </row>
    <row r="2633" spans="1:7" ht="20.100000000000001" customHeight="1" x14ac:dyDescent="0.2">
      <c r="A2633" s="260"/>
      <c r="B2633" s="181">
        <f t="shared" si="320"/>
        <v>0</v>
      </c>
      <c r="C2633" s="261"/>
      <c r="D2633" s="262"/>
      <c r="E2633" s="263"/>
      <c r="F2633" s="264"/>
      <c r="G2633" s="182">
        <f t="shared" si="321"/>
        <v>0</v>
      </c>
    </row>
    <row r="2634" spans="1:7" ht="20.100000000000001" customHeight="1" x14ac:dyDescent="0.2">
      <c r="A2634" s="260"/>
      <c r="B2634" s="181">
        <f t="shared" si="320"/>
        <v>0</v>
      </c>
      <c r="C2634" s="261"/>
      <c r="D2634" s="262"/>
      <c r="E2634" s="263"/>
      <c r="F2634" s="264"/>
      <c r="G2634" s="182">
        <f t="shared" si="321"/>
        <v>0</v>
      </c>
    </row>
    <row r="2635" spans="1:7" ht="20.100000000000001" customHeight="1" x14ac:dyDescent="0.2">
      <c r="A2635" s="260"/>
      <c r="B2635" s="181">
        <f t="shared" si="320"/>
        <v>0</v>
      </c>
      <c r="C2635" s="261"/>
      <c r="D2635" s="262"/>
      <c r="E2635" s="263"/>
      <c r="F2635" s="264"/>
      <c r="G2635" s="182">
        <f t="shared" si="321"/>
        <v>0</v>
      </c>
    </row>
    <row r="2636" spans="1:7" ht="20.100000000000001" customHeight="1" x14ac:dyDescent="0.2">
      <c r="A2636" s="183"/>
      <c r="B2636" s="169"/>
      <c r="C2636" s="169"/>
      <c r="D2636" s="164"/>
      <c r="E2636" s="165"/>
      <c r="F2636" s="184" t="s">
        <v>39</v>
      </c>
      <c r="G2636" s="185">
        <f>SUBTOTAL(9,G2626:G2635)</f>
        <v>0</v>
      </c>
    </row>
    <row r="2637" spans="1:7" ht="20.100000000000001" customHeight="1" x14ac:dyDescent="0.2">
      <c r="A2637" s="183"/>
      <c r="B2637" s="169"/>
      <c r="C2637" s="186" t="s">
        <v>827</v>
      </c>
      <c r="D2637" s="164"/>
      <c r="E2637" s="165"/>
      <c r="F2637" s="169"/>
      <c r="G2637" s="187"/>
    </row>
    <row r="2638" spans="1:7" ht="20.100000000000001" customHeight="1" x14ac:dyDescent="0.2">
      <c r="A2638" s="260"/>
      <c r="B2638" s="181">
        <f t="shared" ref="B2638:B2646" si="322">IF(A2638=0,0,VLOOKUP(A2638,Tabla_Indices,2,FALSE))</f>
        <v>0</v>
      </c>
      <c r="C2638" s="261"/>
      <c r="D2638" s="262"/>
      <c r="E2638" s="263"/>
      <c r="F2638" s="268"/>
      <c r="G2638" s="188">
        <f>ROUND(E2638*F2638,2)</f>
        <v>0</v>
      </c>
    </row>
    <row r="2639" spans="1:7" ht="20.100000000000001" customHeight="1" x14ac:dyDescent="0.2">
      <c r="A2639" s="260"/>
      <c r="B2639" s="181">
        <f t="shared" si="322"/>
        <v>0</v>
      </c>
      <c r="C2639" s="267"/>
      <c r="D2639" s="262"/>
      <c r="E2639" s="263"/>
      <c r="F2639" s="264"/>
      <c r="G2639" s="188">
        <f>ROUND(E2639*F2639,2)</f>
        <v>0</v>
      </c>
    </row>
    <row r="2640" spans="1:7" ht="20.100000000000001" customHeight="1" x14ac:dyDescent="0.2">
      <c r="A2640" s="260"/>
      <c r="B2640" s="181">
        <f t="shared" si="322"/>
        <v>0</v>
      </c>
      <c r="C2640" s="269"/>
      <c r="D2640" s="262"/>
      <c r="E2640" s="263"/>
      <c r="F2640" s="264"/>
      <c r="G2640" s="188">
        <f>ROUND(E2640*F2640,2)</f>
        <v>0</v>
      </c>
    </row>
    <row r="2641" spans="1:7" ht="20.100000000000001" customHeight="1" x14ac:dyDescent="0.2">
      <c r="A2641" s="260"/>
      <c r="B2641" s="181">
        <f t="shared" si="322"/>
        <v>0</v>
      </c>
      <c r="C2641" s="269"/>
      <c r="D2641" s="262"/>
      <c r="E2641" s="263"/>
      <c r="F2641" s="264"/>
      <c r="G2641" s="188">
        <f>ROUND(E2641*F2641,2)</f>
        <v>0</v>
      </c>
    </row>
    <row r="2642" spans="1:7" ht="20.100000000000001" customHeight="1" x14ac:dyDescent="0.2">
      <c r="A2642" s="260"/>
      <c r="B2642" s="181">
        <f t="shared" si="322"/>
        <v>0</v>
      </c>
      <c r="C2642" s="269"/>
      <c r="D2642" s="262"/>
      <c r="E2642" s="263"/>
      <c r="F2642" s="264"/>
      <c r="G2642" s="188">
        <f t="shared" ref="G2642:G2646" si="323">ROUND(E2642*F2642,2)</f>
        <v>0</v>
      </c>
    </row>
    <row r="2643" spans="1:7" ht="20.100000000000001" customHeight="1" x14ac:dyDescent="0.2">
      <c r="A2643" s="260"/>
      <c r="B2643" s="181">
        <f t="shared" si="322"/>
        <v>0</v>
      </c>
      <c r="C2643" s="269"/>
      <c r="D2643" s="262"/>
      <c r="E2643" s="263"/>
      <c r="F2643" s="264"/>
      <c r="G2643" s="188">
        <f t="shared" si="323"/>
        <v>0</v>
      </c>
    </row>
    <row r="2644" spans="1:7" ht="20.100000000000001" customHeight="1" x14ac:dyDescent="0.2">
      <c r="A2644" s="260"/>
      <c r="B2644" s="181">
        <f t="shared" si="322"/>
        <v>0</v>
      </c>
      <c r="C2644" s="261"/>
      <c r="D2644" s="262"/>
      <c r="E2644" s="263"/>
      <c r="F2644" s="264"/>
      <c r="G2644" s="188">
        <f t="shared" si="323"/>
        <v>0</v>
      </c>
    </row>
    <row r="2645" spans="1:7" ht="20.100000000000001" customHeight="1" x14ac:dyDescent="0.2">
      <c r="A2645" s="260"/>
      <c r="B2645" s="181">
        <f t="shared" si="322"/>
        <v>0</v>
      </c>
      <c r="C2645" s="261"/>
      <c r="D2645" s="262"/>
      <c r="E2645" s="263"/>
      <c r="F2645" s="264"/>
      <c r="G2645" s="188">
        <f t="shared" si="323"/>
        <v>0</v>
      </c>
    </row>
    <row r="2646" spans="1:7" ht="20.100000000000001" customHeight="1" x14ac:dyDescent="0.2">
      <c r="A2646" s="260"/>
      <c r="B2646" s="181">
        <f t="shared" si="322"/>
        <v>0</v>
      </c>
      <c r="C2646" s="261"/>
      <c r="D2646" s="262"/>
      <c r="E2646" s="263"/>
      <c r="F2646" s="264"/>
      <c r="G2646" s="188">
        <f t="shared" si="323"/>
        <v>0</v>
      </c>
    </row>
    <row r="2647" spans="1:7" ht="20.100000000000001" customHeight="1" x14ac:dyDescent="0.2">
      <c r="A2647" s="189"/>
      <c r="B2647" s="164"/>
      <c r="C2647" s="169"/>
      <c r="D2647" s="164"/>
      <c r="E2647" s="165"/>
      <c r="F2647" s="184" t="s">
        <v>40</v>
      </c>
      <c r="G2647" s="185">
        <f>SUBTOTAL(9,G2638:G2646)</f>
        <v>0</v>
      </c>
    </row>
    <row r="2648" spans="1:7" ht="20.100000000000001" customHeight="1" thickBot="1" x14ac:dyDescent="0.25">
      <c r="A2648" s="190"/>
      <c r="B2648" s="191"/>
      <c r="C2648" s="192"/>
      <c r="D2648" s="191"/>
      <c r="E2648" s="193"/>
      <c r="F2648" s="194"/>
      <c r="G2648" s="195"/>
    </row>
    <row r="2649" spans="1:7" ht="20.100000000000001" customHeight="1" thickBot="1" x14ac:dyDescent="0.25">
      <c r="A2649" s="244" t="str">
        <f>B2607</f>
        <v>14-1</v>
      </c>
      <c r="B2649" s="242" t="str">
        <f>C2607</f>
        <v>Mesada granito natural</v>
      </c>
      <c r="C2649" s="196"/>
      <c r="D2649" s="196" t="s">
        <v>41</v>
      </c>
      <c r="E2649" s="197"/>
      <c r="F2649" s="198" t="s">
        <v>42</v>
      </c>
      <c r="G2649" s="199">
        <f>SUBTOTAL(9,G2612:G2648)</f>
        <v>0</v>
      </c>
    </row>
    <row r="2650" spans="1:7" ht="20.100000000000001" customHeight="1" thickTop="1" thickBot="1" x14ac:dyDescent="0.25"/>
    <row r="2651" spans="1:7" ht="20.100000000000001" customHeight="1" thickTop="1" x14ac:dyDescent="0.2">
      <c r="A2651" s="335" t="s">
        <v>44</v>
      </c>
      <c r="B2651" s="336"/>
      <c r="C2651" s="336"/>
      <c r="D2651" s="336"/>
      <c r="E2651" s="336"/>
      <c r="F2651" s="336"/>
      <c r="G2651" s="337"/>
    </row>
    <row r="2652" spans="1:7" ht="20.100000000000001" customHeight="1" x14ac:dyDescent="0.2">
      <c r="A2652" s="154" t="s">
        <v>823</v>
      </c>
      <c r="B2652" s="155" t="str">
        <f>Comitente</f>
        <v>DIRECCIÓN ARQUITECTURA</v>
      </c>
      <c r="C2652" s="156"/>
      <c r="D2652" s="157"/>
      <c r="E2652" s="157"/>
      <c r="F2652" s="158"/>
      <c r="G2652" s="159"/>
    </row>
    <row r="2653" spans="1:7" ht="20.100000000000001" customHeight="1" x14ac:dyDescent="0.2">
      <c r="A2653" s="154" t="s">
        <v>824</v>
      </c>
      <c r="B2653" s="155">
        <f>Contratista</f>
        <v>0</v>
      </c>
      <c r="C2653" s="160"/>
      <c r="D2653" s="160"/>
      <c r="E2653" s="160"/>
      <c r="F2653" s="155"/>
      <c r="G2653" s="161"/>
    </row>
    <row r="2654" spans="1:7" ht="20.100000000000001" customHeight="1" x14ac:dyDescent="0.2">
      <c r="A2654" s="154" t="s">
        <v>31</v>
      </c>
      <c r="B2654" s="155" t="str">
        <f>Obra</f>
        <v>ESTADIO DEPORTIVO U.P.C.N.</v>
      </c>
      <c r="C2654" s="160"/>
      <c r="D2654" s="160"/>
      <c r="E2654" s="160"/>
      <c r="F2654" s="155" t="s">
        <v>45</v>
      </c>
      <c r="G2654" s="161" t="str">
        <f>Fecha_Base</f>
        <v>02/11/2017</v>
      </c>
    </row>
    <row r="2655" spans="1:7" ht="20.100000000000001" customHeight="1" x14ac:dyDescent="0.2">
      <c r="A2655" s="162" t="s">
        <v>822</v>
      </c>
      <c r="B2655" s="163" t="str">
        <f>Ubicación</f>
        <v>DEPARTAMENTO RAWSON</v>
      </c>
      <c r="C2655" s="163"/>
      <c r="D2655" s="164"/>
      <c r="E2655" s="165"/>
      <c r="F2655" s="166"/>
      <c r="G2655" s="167"/>
    </row>
    <row r="2656" spans="1:7" ht="20.100000000000001" customHeight="1" x14ac:dyDescent="0.2">
      <c r="A2656" s="162" t="s">
        <v>46</v>
      </c>
      <c r="B2656" s="270">
        <v>15</v>
      </c>
      <c r="C2656" s="169" t="str">
        <f>IF(B2656="","",VLOOKUP(B2656,Computo_Presupuesto,2,FALSE))</f>
        <v>VIDRIOS Y ESPEJOS</v>
      </c>
      <c r="D2656" s="170"/>
      <c r="E2656" s="165"/>
      <c r="F2656" s="166"/>
      <c r="G2656" s="167"/>
    </row>
    <row r="2657" spans="1:7" ht="20.100000000000001" customHeight="1" x14ac:dyDescent="0.2">
      <c r="A2657" s="162" t="s">
        <v>32</v>
      </c>
      <c r="B2657" s="248" t="s">
        <v>1197</v>
      </c>
      <c r="C2657" s="169" t="str">
        <f>IF(B2657=0,"",VLOOKUP(B2657,Computo_Presupuesto,2,FALSE))</f>
        <v>Laminado de seguridad (float 3+PVB+float 3)</v>
      </c>
      <c r="D2657" s="164"/>
      <c r="E2657" s="165"/>
      <c r="F2657" s="163" t="s">
        <v>33</v>
      </c>
      <c r="G2657" s="171" t="str">
        <f>IF(B2657=0,"",VLOOKUP(B2657,Computo_Presupuesto,4,FALSE))</f>
        <v>m2</v>
      </c>
    </row>
    <row r="2658" spans="1:7" ht="20.100000000000001" customHeight="1" x14ac:dyDescent="0.2">
      <c r="A2658" s="162"/>
      <c r="B2658" s="163"/>
      <c r="C2658" s="169"/>
      <c r="D2658" s="164"/>
      <c r="E2658" s="165"/>
      <c r="F2658" s="169"/>
      <c r="G2658" s="172"/>
    </row>
    <row r="2659" spans="1:7" ht="20.100000000000001" customHeight="1" x14ac:dyDescent="0.2">
      <c r="A2659" s="338" t="s">
        <v>685</v>
      </c>
      <c r="B2659" s="339"/>
      <c r="C2659" s="340" t="s">
        <v>0</v>
      </c>
      <c r="D2659" s="340" t="s">
        <v>34</v>
      </c>
      <c r="E2659" s="341" t="s">
        <v>35</v>
      </c>
      <c r="F2659" s="342" t="s">
        <v>36</v>
      </c>
      <c r="G2659" s="343" t="s">
        <v>37</v>
      </c>
    </row>
    <row r="2660" spans="1:7" ht="20.100000000000001" customHeight="1" x14ac:dyDescent="0.2">
      <c r="A2660" s="173" t="s">
        <v>686</v>
      </c>
      <c r="B2660" s="174" t="s">
        <v>687</v>
      </c>
      <c r="C2660" s="340"/>
      <c r="D2660" s="340"/>
      <c r="E2660" s="341"/>
      <c r="F2660" s="342"/>
      <c r="G2660" s="343"/>
    </row>
    <row r="2661" spans="1:7" ht="20.100000000000001" customHeight="1" x14ac:dyDescent="0.2">
      <c r="A2661" s="259"/>
      <c r="B2661" s="175"/>
      <c r="C2661" s="176" t="s">
        <v>825</v>
      </c>
      <c r="D2661" s="177"/>
      <c r="E2661" s="178"/>
      <c r="F2661" s="179"/>
      <c r="G2661" s="180"/>
    </row>
    <row r="2662" spans="1:7" ht="20.100000000000001" customHeight="1" x14ac:dyDescent="0.2">
      <c r="A2662" s="260"/>
      <c r="B2662" s="181">
        <f t="shared" ref="B2662:B2673" si="324">IF(A2662=0,0,VLOOKUP(A2662,Tabla_Indices,2,FALSE))</f>
        <v>0</v>
      </c>
      <c r="C2662" s="261"/>
      <c r="D2662" s="262"/>
      <c r="E2662" s="263"/>
      <c r="F2662" s="264"/>
      <c r="G2662" s="182">
        <f>ROUND(E2662*F2662,2)</f>
        <v>0</v>
      </c>
    </row>
    <row r="2663" spans="1:7" ht="20.100000000000001" customHeight="1" x14ac:dyDescent="0.2">
      <c r="A2663" s="265"/>
      <c r="B2663" s="181">
        <f t="shared" si="324"/>
        <v>0</v>
      </c>
      <c r="C2663" s="261"/>
      <c r="D2663" s="262"/>
      <c r="E2663" s="263"/>
      <c r="F2663" s="264"/>
      <c r="G2663" s="182">
        <f t="shared" ref="G2663:G2673" si="325">ROUND(E2663*F2663,2)</f>
        <v>0</v>
      </c>
    </row>
    <row r="2664" spans="1:7" ht="20.100000000000001" customHeight="1" x14ac:dyDescent="0.2">
      <c r="A2664" s="260"/>
      <c r="B2664" s="181">
        <f t="shared" si="324"/>
        <v>0</v>
      </c>
      <c r="C2664" s="261"/>
      <c r="D2664" s="262"/>
      <c r="E2664" s="263"/>
      <c r="F2664" s="264"/>
      <c r="G2664" s="182">
        <f t="shared" si="325"/>
        <v>0</v>
      </c>
    </row>
    <row r="2665" spans="1:7" ht="20.100000000000001" customHeight="1" x14ac:dyDescent="0.2">
      <c r="A2665" s="260"/>
      <c r="B2665" s="181">
        <f t="shared" si="324"/>
        <v>0</v>
      </c>
      <c r="C2665" s="261"/>
      <c r="D2665" s="262"/>
      <c r="E2665" s="263"/>
      <c r="F2665" s="264"/>
      <c r="G2665" s="182">
        <f t="shared" si="325"/>
        <v>0</v>
      </c>
    </row>
    <row r="2666" spans="1:7" ht="20.100000000000001" customHeight="1" x14ac:dyDescent="0.2">
      <c r="A2666" s="260"/>
      <c r="B2666" s="181">
        <f t="shared" si="324"/>
        <v>0</v>
      </c>
      <c r="C2666" s="261"/>
      <c r="D2666" s="262"/>
      <c r="E2666" s="266"/>
      <c r="F2666" s="264"/>
      <c r="G2666" s="182">
        <f t="shared" si="325"/>
        <v>0</v>
      </c>
    </row>
    <row r="2667" spans="1:7" ht="20.100000000000001" customHeight="1" x14ac:dyDescent="0.2">
      <c r="A2667" s="260"/>
      <c r="B2667" s="181">
        <f t="shared" si="324"/>
        <v>0</v>
      </c>
      <c r="C2667" s="261"/>
      <c r="D2667" s="262"/>
      <c r="E2667" s="266"/>
      <c r="F2667" s="264"/>
      <c r="G2667" s="182">
        <f t="shared" si="325"/>
        <v>0</v>
      </c>
    </row>
    <row r="2668" spans="1:7" ht="20.100000000000001" customHeight="1" x14ac:dyDescent="0.2">
      <c r="A2668" s="260"/>
      <c r="B2668" s="181">
        <f t="shared" si="324"/>
        <v>0</v>
      </c>
      <c r="C2668" s="261"/>
      <c r="D2668" s="262"/>
      <c r="E2668" s="263"/>
      <c r="F2668" s="264"/>
      <c r="G2668" s="182">
        <f t="shared" si="325"/>
        <v>0</v>
      </c>
    </row>
    <row r="2669" spans="1:7" ht="20.100000000000001" customHeight="1" x14ac:dyDescent="0.2">
      <c r="A2669" s="260"/>
      <c r="B2669" s="181">
        <f t="shared" si="324"/>
        <v>0</v>
      </c>
      <c r="C2669" s="261"/>
      <c r="D2669" s="262"/>
      <c r="E2669" s="263"/>
      <c r="F2669" s="264"/>
      <c r="G2669" s="182">
        <f t="shared" si="325"/>
        <v>0</v>
      </c>
    </row>
    <row r="2670" spans="1:7" ht="20.100000000000001" customHeight="1" x14ac:dyDescent="0.2">
      <c r="A2670" s="260"/>
      <c r="B2670" s="181">
        <f t="shared" si="324"/>
        <v>0</v>
      </c>
      <c r="C2670" s="261"/>
      <c r="D2670" s="262"/>
      <c r="E2670" s="263"/>
      <c r="F2670" s="264"/>
      <c r="G2670" s="182">
        <f t="shared" si="325"/>
        <v>0</v>
      </c>
    </row>
    <row r="2671" spans="1:7" ht="20.100000000000001" customHeight="1" x14ac:dyDescent="0.2">
      <c r="A2671" s="260"/>
      <c r="B2671" s="181">
        <f t="shared" si="324"/>
        <v>0</v>
      </c>
      <c r="C2671" s="261"/>
      <c r="D2671" s="262"/>
      <c r="E2671" s="263"/>
      <c r="F2671" s="264"/>
      <c r="G2671" s="182">
        <f t="shared" si="325"/>
        <v>0</v>
      </c>
    </row>
    <row r="2672" spans="1:7" ht="20.100000000000001" customHeight="1" x14ac:dyDescent="0.2">
      <c r="A2672" s="260"/>
      <c r="B2672" s="181">
        <f t="shared" si="324"/>
        <v>0</v>
      </c>
      <c r="C2672" s="261"/>
      <c r="D2672" s="262"/>
      <c r="E2672" s="263"/>
      <c r="F2672" s="264"/>
      <c r="G2672" s="182">
        <f t="shared" si="325"/>
        <v>0</v>
      </c>
    </row>
    <row r="2673" spans="1:7" ht="20.100000000000001" customHeight="1" x14ac:dyDescent="0.2">
      <c r="A2673" s="260"/>
      <c r="B2673" s="181">
        <f t="shared" si="324"/>
        <v>0</v>
      </c>
      <c r="C2673" s="261"/>
      <c r="D2673" s="262"/>
      <c r="E2673" s="263"/>
      <c r="F2673" s="264"/>
      <c r="G2673" s="182">
        <f t="shared" si="325"/>
        <v>0</v>
      </c>
    </row>
    <row r="2674" spans="1:7" ht="20.100000000000001" customHeight="1" x14ac:dyDescent="0.2">
      <c r="A2674" s="183"/>
      <c r="B2674" s="169"/>
      <c r="C2674" s="169"/>
      <c r="D2674" s="164"/>
      <c r="E2674" s="165"/>
      <c r="F2674" s="184" t="s">
        <v>38</v>
      </c>
      <c r="G2674" s="185">
        <f>SUBTOTAL(9,G2662:G2673)</f>
        <v>0</v>
      </c>
    </row>
    <row r="2675" spans="1:7" ht="20.100000000000001" customHeight="1" x14ac:dyDescent="0.2">
      <c r="A2675" s="183"/>
      <c r="B2675" s="169"/>
      <c r="C2675" s="186" t="s">
        <v>826</v>
      </c>
      <c r="D2675" s="164"/>
      <c r="E2675" s="165"/>
      <c r="F2675" s="166"/>
      <c r="G2675" s="187"/>
    </row>
    <row r="2676" spans="1:7" ht="20.100000000000001" customHeight="1" x14ac:dyDescent="0.2">
      <c r="A2676" s="260"/>
      <c r="B2676" s="181">
        <f t="shared" ref="B2676:B2685" si="326">IF(A2676=0,0,VLOOKUP(A2676,Tabla_Indices,2,FALSE))</f>
        <v>0</v>
      </c>
      <c r="C2676" s="267"/>
      <c r="D2676" s="262"/>
      <c r="E2676" s="263"/>
      <c r="F2676" s="264"/>
      <c r="G2676" s="182">
        <f>ROUND(E2676*F2676,2)</f>
        <v>0</v>
      </c>
    </row>
    <row r="2677" spans="1:7" ht="20.100000000000001" customHeight="1" x14ac:dyDescent="0.2">
      <c r="A2677" s="260"/>
      <c r="B2677" s="181">
        <f t="shared" si="326"/>
        <v>0</v>
      </c>
      <c r="C2677" s="261"/>
      <c r="D2677" s="262"/>
      <c r="E2677" s="263"/>
      <c r="F2677" s="264"/>
      <c r="G2677" s="182">
        <f>ROUND(E2677*F2677,2)</f>
        <v>0</v>
      </c>
    </row>
    <row r="2678" spans="1:7" ht="20.100000000000001" customHeight="1" x14ac:dyDescent="0.2">
      <c r="A2678" s="260"/>
      <c r="B2678" s="181">
        <f t="shared" si="326"/>
        <v>0</v>
      </c>
      <c r="C2678" s="261"/>
      <c r="D2678" s="262"/>
      <c r="E2678" s="263"/>
      <c r="F2678" s="264"/>
      <c r="G2678" s="182">
        <f t="shared" ref="G2678:G2685" si="327">ROUND(E2678*F2678,2)</f>
        <v>0</v>
      </c>
    </row>
    <row r="2679" spans="1:7" ht="20.100000000000001" customHeight="1" x14ac:dyDescent="0.2">
      <c r="A2679" s="260"/>
      <c r="B2679" s="181">
        <f t="shared" si="326"/>
        <v>0</v>
      </c>
      <c r="C2679" s="261"/>
      <c r="D2679" s="262"/>
      <c r="E2679" s="263"/>
      <c r="F2679" s="264"/>
      <c r="G2679" s="182">
        <f t="shared" si="327"/>
        <v>0</v>
      </c>
    </row>
    <row r="2680" spans="1:7" ht="20.100000000000001" customHeight="1" x14ac:dyDescent="0.2">
      <c r="A2680" s="260"/>
      <c r="B2680" s="181">
        <f t="shared" si="326"/>
        <v>0</v>
      </c>
      <c r="C2680" s="261"/>
      <c r="D2680" s="262"/>
      <c r="E2680" s="263"/>
      <c r="F2680" s="264"/>
      <c r="G2680" s="182">
        <f t="shared" si="327"/>
        <v>0</v>
      </c>
    </row>
    <row r="2681" spans="1:7" ht="20.100000000000001" customHeight="1" x14ac:dyDescent="0.2">
      <c r="A2681" s="260"/>
      <c r="B2681" s="181">
        <f t="shared" si="326"/>
        <v>0</v>
      </c>
      <c r="C2681" s="261"/>
      <c r="D2681" s="262"/>
      <c r="E2681" s="263"/>
      <c r="F2681" s="264"/>
      <c r="G2681" s="182">
        <f t="shared" si="327"/>
        <v>0</v>
      </c>
    </row>
    <row r="2682" spans="1:7" ht="20.100000000000001" customHeight="1" x14ac:dyDescent="0.2">
      <c r="A2682" s="260"/>
      <c r="B2682" s="181">
        <f t="shared" si="326"/>
        <v>0</v>
      </c>
      <c r="C2682" s="261"/>
      <c r="D2682" s="262"/>
      <c r="E2682" s="263"/>
      <c r="F2682" s="264"/>
      <c r="G2682" s="182">
        <f t="shared" si="327"/>
        <v>0</v>
      </c>
    </row>
    <row r="2683" spans="1:7" ht="20.100000000000001" customHeight="1" x14ac:dyDescent="0.2">
      <c r="A2683" s="260"/>
      <c r="B2683" s="181">
        <f t="shared" si="326"/>
        <v>0</v>
      </c>
      <c r="C2683" s="261"/>
      <c r="D2683" s="262"/>
      <c r="E2683" s="263"/>
      <c r="F2683" s="264"/>
      <c r="G2683" s="182">
        <f t="shared" si="327"/>
        <v>0</v>
      </c>
    </row>
    <row r="2684" spans="1:7" ht="20.100000000000001" customHeight="1" x14ac:dyDescent="0.2">
      <c r="A2684" s="260"/>
      <c r="B2684" s="181">
        <f t="shared" si="326"/>
        <v>0</v>
      </c>
      <c r="C2684" s="261"/>
      <c r="D2684" s="262"/>
      <c r="E2684" s="263"/>
      <c r="F2684" s="264"/>
      <c r="G2684" s="182">
        <f t="shared" si="327"/>
        <v>0</v>
      </c>
    </row>
    <row r="2685" spans="1:7" ht="20.100000000000001" customHeight="1" x14ac:dyDescent="0.2">
      <c r="A2685" s="260"/>
      <c r="B2685" s="181">
        <f t="shared" si="326"/>
        <v>0</v>
      </c>
      <c r="C2685" s="261"/>
      <c r="D2685" s="262"/>
      <c r="E2685" s="263"/>
      <c r="F2685" s="264"/>
      <c r="G2685" s="182">
        <f t="shared" si="327"/>
        <v>0</v>
      </c>
    </row>
    <row r="2686" spans="1:7" ht="20.100000000000001" customHeight="1" x14ac:dyDescent="0.2">
      <c r="A2686" s="183"/>
      <c r="B2686" s="169"/>
      <c r="C2686" s="169"/>
      <c r="D2686" s="164"/>
      <c r="E2686" s="165"/>
      <c r="F2686" s="184" t="s">
        <v>39</v>
      </c>
      <c r="G2686" s="185">
        <f>SUBTOTAL(9,G2676:G2685)</f>
        <v>0</v>
      </c>
    </row>
    <row r="2687" spans="1:7" ht="20.100000000000001" customHeight="1" x14ac:dyDescent="0.2">
      <c r="A2687" s="183"/>
      <c r="B2687" s="169"/>
      <c r="C2687" s="186" t="s">
        <v>827</v>
      </c>
      <c r="D2687" s="164"/>
      <c r="E2687" s="165"/>
      <c r="F2687" s="169"/>
      <c r="G2687" s="187"/>
    </row>
    <row r="2688" spans="1:7" ht="20.100000000000001" customHeight="1" x14ac:dyDescent="0.2">
      <c r="A2688" s="260"/>
      <c r="B2688" s="181">
        <f t="shared" ref="B2688:B2696" si="328">IF(A2688=0,0,VLOOKUP(A2688,Tabla_Indices,2,FALSE))</f>
        <v>0</v>
      </c>
      <c r="C2688" s="261"/>
      <c r="D2688" s="262"/>
      <c r="E2688" s="263"/>
      <c r="F2688" s="268"/>
      <c r="G2688" s="188">
        <f>ROUND(E2688*F2688,2)</f>
        <v>0</v>
      </c>
    </row>
    <row r="2689" spans="1:7" ht="20.100000000000001" customHeight="1" x14ac:dyDescent="0.2">
      <c r="A2689" s="260"/>
      <c r="B2689" s="181">
        <f t="shared" si="328"/>
        <v>0</v>
      </c>
      <c r="C2689" s="267"/>
      <c r="D2689" s="262"/>
      <c r="E2689" s="263"/>
      <c r="F2689" s="264"/>
      <c r="G2689" s="188">
        <f>ROUND(E2689*F2689,2)</f>
        <v>0</v>
      </c>
    </row>
    <row r="2690" spans="1:7" ht="20.100000000000001" customHeight="1" x14ac:dyDescent="0.2">
      <c r="A2690" s="260"/>
      <c r="B2690" s="181">
        <f t="shared" si="328"/>
        <v>0</v>
      </c>
      <c r="C2690" s="269"/>
      <c r="D2690" s="262"/>
      <c r="E2690" s="263"/>
      <c r="F2690" s="264"/>
      <c r="G2690" s="188">
        <f>ROUND(E2690*F2690,2)</f>
        <v>0</v>
      </c>
    </row>
    <row r="2691" spans="1:7" ht="20.100000000000001" customHeight="1" x14ac:dyDescent="0.2">
      <c r="A2691" s="260"/>
      <c r="B2691" s="181">
        <f t="shared" si="328"/>
        <v>0</v>
      </c>
      <c r="C2691" s="269"/>
      <c r="D2691" s="262"/>
      <c r="E2691" s="263"/>
      <c r="F2691" s="264"/>
      <c r="G2691" s="188">
        <f>ROUND(E2691*F2691,2)</f>
        <v>0</v>
      </c>
    </row>
    <row r="2692" spans="1:7" ht="20.100000000000001" customHeight="1" x14ac:dyDescent="0.2">
      <c r="A2692" s="260"/>
      <c r="B2692" s="181">
        <f t="shared" si="328"/>
        <v>0</v>
      </c>
      <c r="C2692" s="269"/>
      <c r="D2692" s="262"/>
      <c r="E2692" s="263"/>
      <c r="F2692" s="264"/>
      <c r="G2692" s="188">
        <f t="shared" ref="G2692:G2696" si="329">ROUND(E2692*F2692,2)</f>
        <v>0</v>
      </c>
    </row>
    <row r="2693" spans="1:7" ht="20.100000000000001" customHeight="1" x14ac:dyDescent="0.2">
      <c r="A2693" s="260"/>
      <c r="B2693" s="181">
        <f t="shared" si="328"/>
        <v>0</v>
      </c>
      <c r="C2693" s="269"/>
      <c r="D2693" s="262"/>
      <c r="E2693" s="263"/>
      <c r="F2693" s="264"/>
      <c r="G2693" s="188">
        <f t="shared" si="329"/>
        <v>0</v>
      </c>
    </row>
    <row r="2694" spans="1:7" ht="20.100000000000001" customHeight="1" x14ac:dyDescent="0.2">
      <c r="A2694" s="260"/>
      <c r="B2694" s="181">
        <f t="shared" si="328"/>
        <v>0</v>
      </c>
      <c r="C2694" s="261"/>
      <c r="D2694" s="262"/>
      <c r="E2694" s="263"/>
      <c r="F2694" s="264"/>
      <c r="G2694" s="188">
        <f t="shared" si="329"/>
        <v>0</v>
      </c>
    </row>
    <row r="2695" spans="1:7" ht="20.100000000000001" customHeight="1" x14ac:dyDescent="0.2">
      <c r="A2695" s="260"/>
      <c r="B2695" s="181">
        <f t="shared" si="328"/>
        <v>0</v>
      </c>
      <c r="C2695" s="261"/>
      <c r="D2695" s="262"/>
      <c r="E2695" s="263"/>
      <c r="F2695" s="264"/>
      <c r="G2695" s="188">
        <f t="shared" si="329"/>
        <v>0</v>
      </c>
    </row>
    <row r="2696" spans="1:7" ht="20.100000000000001" customHeight="1" x14ac:dyDescent="0.2">
      <c r="A2696" s="260"/>
      <c r="B2696" s="181">
        <f t="shared" si="328"/>
        <v>0</v>
      </c>
      <c r="C2696" s="261"/>
      <c r="D2696" s="262"/>
      <c r="E2696" s="263"/>
      <c r="F2696" s="264"/>
      <c r="G2696" s="188">
        <f t="shared" si="329"/>
        <v>0</v>
      </c>
    </row>
    <row r="2697" spans="1:7" ht="20.100000000000001" customHeight="1" x14ac:dyDescent="0.2">
      <c r="A2697" s="189"/>
      <c r="B2697" s="164"/>
      <c r="C2697" s="169"/>
      <c r="D2697" s="164"/>
      <c r="E2697" s="165"/>
      <c r="F2697" s="184" t="s">
        <v>40</v>
      </c>
      <c r="G2697" s="185">
        <f>SUBTOTAL(9,G2688:G2696)</f>
        <v>0</v>
      </c>
    </row>
    <row r="2698" spans="1:7" ht="20.100000000000001" customHeight="1" thickBot="1" x14ac:dyDescent="0.25">
      <c r="A2698" s="190"/>
      <c r="B2698" s="191"/>
      <c r="C2698" s="192"/>
      <c r="D2698" s="191"/>
      <c r="E2698" s="193"/>
      <c r="F2698" s="194"/>
      <c r="G2698" s="195"/>
    </row>
    <row r="2699" spans="1:7" ht="20.100000000000001" customHeight="1" thickBot="1" x14ac:dyDescent="0.25">
      <c r="A2699" s="244" t="str">
        <f>B2657</f>
        <v>15-1</v>
      </c>
      <c r="B2699" s="242" t="str">
        <f>C2657</f>
        <v>Laminado de seguridad (float 3+PVB+float 3)</v>
      </c>
      <c r="C2699" s="196"/>
      <c r="D2699" s="196" t="s">
        <v>41</v>
      </c>
      <c r="E2699" s="197"/>
      <c r="F2699" s="198" t="s">
        <v>42</v>
      </c>
      <c r="G2699" s="199">
        <f>SUBTOTAL(9,G2662:G2698)</f>
        <v>0</v>
      </c>
    </row>
    <row r="2700" spans="1:7" ht="20.100000000000001" customHeight="1" thickTop="1" thickBot="1" x14ac:dyDescent="0.25"/>
    <row r="2701" spans="1:7" ht="20.100000000000001" customHeight="1" thickTop="1" x14ac:dyDescent="0.2">
      <c r="A2701" s="335" t="s">
        <v>44</v>
      </c>
      <c r="B2701" s="336"/>
      <c r="C2701" s="336"/>
      <c r="D2701" s="336"/>
      <c r="E2701" s="336"/>
      <c r="F2701" s="336"/>
      <c r="G2701" s="337"/>
    </row>
    <row r="2702" spans="1:7" ht="20.100000000000001" customHeight="1" x14ac:dyDescent="0.2">
      <c r="A2702" s="154" t="s">
        <v>823</v>
      </c>
      <c r="B2702" s="155" t="str">
        <f>Comitente</f>
        <v>DIRECCIÓN ARQUITECTURA</v>
      </c>
      <c r="C2702" s="156"/>
      <c r="D2702" s="157"/>
      <c r="E2702" s="157"/>
      <c r="F2702" s="158"/>
      <c r="G2702" s="159"/>
    </row>
    <row r="2703" spans="1:7" ht="20.100000000000001" customHeight="1" x14ac:dyDescent="0.2">
      <c r="A2703" s="154" t="s">
        <v>824</v>
      </c>
      <c r="B2703" s="155">
        <f>Contratista</f>
        <v>0</v>
      </c>
      <c r="C2703" s="160"/>
      <c r="D2703" s="160"/>
      <c r="E2703" s="160"/>
      <c r="F2703" s="155"/>
      <c r="G2703" s="161"/>
    </row>
    <row r="2704" spans="1:7" ht="20.100000000000001" customHeight="1" x14ac:dyDescent="0.2">
      <c r="A2704" s="154" t="s">
        <v>31</v>
      </c>
      <c r="B2704" s="155" t="str">
        <f>Obra</f>
        <v>ESTADIO DEPORTIVO U.P.C.N.</v>
      </c>
      <c r="C2704" s="160"/>
      <c r="D2704" s="160"/>
      <c r="E2704" s="160"/>
      <c r="F2704" s="155" t="s">
        <v>45</v>
      </c>
      <c r="G2704" s="161" t="str">
        <f>Fecha_Base</f>
        <v>02/11/2017</v>
      </c>
    </row>
    <row r="2705" spans="1:7" ht="20.100000000000001" customHeight="1" x14ac:dyDescent="0.2">
      <c r="A2705" s="162" t="s">
        <v>822</v>
      </c>
      <c r="B2705" s="163" t="str">
        <f>Ubicación</f>
        <v>DEPARTAMENTO RAWSON</v>
      </c>
      <c r="C2705" s="163"/>
      <c r="D2705" s="164"/>
      <c r="E2705" s="165"/>
      <c r="F2705" s="166"/>
      <c r="G2705" s="167"/>
    </row>
    <row r="2706" spans="1:7" ht="20.100000000000001" customHeight="1" x14ac:dyDescent="0.2">
      <c r="A2706" s="162" t="s">
        <v>46</v>
      </c>
      <c r="B2706" s="270">
        <v>15</v>
      </c>
      <c r="C2706" s="169" t="str">
        <f>IF(B2706="","",VLOOKUP(B2706,Computo_Presupuesto,2,FALSE))</f>
        <v>VIDRIOS Y ESPEJOS</v>
      </c>
      <c r="D2706" s="170"/>
      <c r="E2706" s="165"/>
      <c r="F2706" s="166"/>
      <c r="G2706" s="167"/>
    </row>
    <row r="2707" spans="1:7" ht="20.100000000000001" customHeight="1" x14ac:dyDescent="0.2">
      <c r="A2707" s="162" t="s">
        <v>32</v>
      </c>
      <c r="B2707" s="248" t="s">
        <v>1801</v>
      </c>
      <c r="C2707" s="169" t="str">
        <f>IF(B2707=0,"",VLOOKUP(B2707,Computo_Presupuesto,2,FALSE))</f>
        <v>Espejos</v>
      </c>
      <c r="D2707" s="164"/>
      <c r="E2707" s="165"/>
      <c r="F2707" s="163" t="s">
        <v>33</v>
      </c>
      <c r="G2707" s="171" t="str">
        <f>IF(B2707=0,"",VLOOKUP(B2707,Computo_Presupuesto,4,FALSE))</f>
        <v>m2</v>
      </c>
    </row>
    <row r="2708" spans="1:7" ht="20.100000000000001" customHeight="1" x14ac:dyDescent="0.2">
      <c r="A2708" s="162"/>
      <c r="B2708" s="163"/>
      <c r="C2708" s="169"/>
      <c r="D2708" s="164"/>
      <c r="E2708" s="165"/>
      <c r="F2708" s="169"/>
      <c r="G2708" s="172"/>
    </row>
    <row r="2709" spans="1:7" ht="20.100000000000001" customHeight="1" x14ac:dyDescent="0.2">
      <c r="A2709" s="338" t="s">
        <v>685</v>
      </c>
      <c r="B2709" s="339"/>
      <c r="C2709" s="340" t="s">
        <v>0</v>
      </c>
      <c r="D2709" s="340" t="s">
        <v>34</v>
      </c>
      <c r="E2709" s="341" t="s">
        <v>35</v>
      </c>
      <c r="F2709" s="342" t="s">
        <v>36</v>
      </c>
      <c r="G2709" s="343" t="s">
        <v>37</v>
      </c>
    </row>
    <row r="2710" spans="1:7" ht="20.100000000000001" customHeight="1" x14ac:dyDescent="0.2">
      <c r="A2710" s="173" t="s">
        <v>686</v>
      </c>
      <c r="B2710" s="174" t="s">
        <v>687</v>
      </c>
      <c r="C2710" s="340"/>
      <c r="D2710" s="340"/>
      <c r="E2710" s="341"/>
      <c r="F2710" s="342"/>
      <c r="G2710" s="343"/>
    </row>
    <row r="2711" spans="1:7" ht="20.100000000000001" customHeight="1" x14ac:dyDescent="0.2">
      <c r="A2711" s="259"/>
      <c r="B2711" s="175"/>
      <c r="C2711" s="176" t="s">
        <v>825</v>
      </c>
      <c r="D2711" s="177"/>
      <c r="E2711" s="178"/>
      <c r="F2711" s="179"/>
      <c r="G2711" s="180"/>
    </row>
    <row r="2712" spans="1:7" ht="20.100000000000001" customHeight="1" x14ac:dyDescent="0.2">
      <c r="A2712" s="260"/>
      <c r="B2712" s="181">
        <f t="shared" ref="B2712:B2723" si="330">IF(A2712=0,0,VLOOKUP(A2712,Tabla_Indices,2,FALSE))</f>
        <v>0</v>
      </c>
      <c r="C2712" s="261"/>
      <c r="D2712" s="262"/>
      <c r="E2712" s="263"/>
      <c r="F2712" s="264"/>
      <c r="G2712" s="182">
        <f>ROUND(E2712*F2712,2)</f>
        <v>0</v>
      </c>
    </row>
    <row r="2713" spans="1:7" ht="20.100000000000001" customHeight="1" x14ac:dyDescent="0.2">
      <c r="A2713" s="265"/>
      <c r="B2713" s="181">
        <f t="shared" si="330"/>
        <v>0</v>
      </c>
      <c r="C2713" s="261"/>
      <c r="D2713" s="262"/>
      <c r="E2713" s="263"/>
      <c r="F2713" s="264"/>
      <c r="G2713" s="182">
        <f t="shared" ref="G2713:G2723" si="331">ROUND(E2713*F2713,2)</f>
        <v>0</v>
      </c>
    </row>
    <row r="2714" spans="1:7" ht="20.100000000000001" customHeight="1" x14ac:dyDescent="0.2">
      <c r="A2714" s="260"/>
      <c r="B2714" s="181">
        <f t="shared" si="330"/>
        <v>0</v>
      </c>
      <c r="C2714" s="261"/>
      <c r="D2714" s="262"/>
      <c r="E2714" s="263"/>
      <c r="F2714" s="264"/>
      <c r="G2714" s="182">
        <f t="shared" si="331"/>
        <v>0</v>
      </c>
    </row>
    <row r="2715" spans="1:7" ht="20.100000000000001" customHeight="1" x14ac:dyDescent="0.2">
      <c r="A2715" s="260"/>
      <c r="B2715" s="181">
        <f t="shared" si="330"/>
        <v>0</v>
      </c>
      <c r="C2715" s="261"/>
      <c r="D2715" s="262"/>
      <c r="E2715" s="263"/>
      <c r="F2715" s="264"/>
      <c r="G2715" s="182">
        <f t="shared" si="331"/>
        <v>0</v>
      </c>
    </row>
    <row r="2716" spans="1:7" ht="20.100000000000001" customHeight="1" x14ac:dyDescent="0.2">
      <c r="A2716" s="260"/>
      <c r="B2716" s="181">
        <f t="shared" si="330"/>
        <v>0</v>
      </c>
      <c r="C2716" s="261"/>
      <c r="D2716" s="262"/>
      <c r="E2716" s="266"/>
      <c r="F2716" s="264"/>
      <c r="G2716" s="182">
        <f t="shared" si="331"/>
        <v>0</v>
      </c>
    </row>
    <row r="2717" spans="1:7" ht="20.100000000000001" customHeight="1" x14ac:dyDescent="0.2">
      <c r="A2717" s="260"/>
      <c r="B2717" s="181">
        <f t="shared" si="330"/>
        <v>0</v>
      </c>
      <c r="C2717" s="261"/>
      <c r="D2717" s="262"/>
      <c r="E2717" s="266"/>
      <c r="F2717" s="264"/>
      <c r="G2717" s="182">
        <f t="shared" si="331"/>
        <v>0</v>
      </c>
    </row>
    <row r="2718" spans="1:7" ht="20.100000000000001" customHeight="1" x14ac:dyDescent="0.2">
      <c r="A2718" s="260"/>
      <c r="B2718" s="181">
        <f t="shared" si="330"/>
        <v>0</v>
      </c>
      <c r="C2718" s="261"/>
      <c r="D2718" s="262"/>
      <c r="E2718" s="263"/>
      <c r="F2718" s="264"/>
      <c r="G2718" s="182">
        <f t="shared" si="331"/>
        <v>0</v>
      </c>
    </row>
    <row r="2719" spans="1:7" ht="20.100000000000001" customHeight="1" x14ac:dyDescent="0.2">
      <c r="A2719" s="260"/>
      <c r="B2719" s="181">
        <f t="shared" si="330"/>
        <v>0</v>
      </c>
      <c r="C2719" s="261"/>
      <c r="D2719" s="262"/>
      <c r="E2719" s="263"/>
      <c r="F2719" s="264"/>
      <c r="G2719" s="182">
        <f t="shared" si="331"/>
        <v>0</v>
      </c>
    </row>
    <row r="2720" spans="1:7" ht="20.100000000000001" customHeight="1" x14ac:dyDescent="0.2">
      <c r="A2720" s="260"/>
      <c r="B2720" s="181">
        <f t="shared" si="330"/>
        <v>0</v>
      </c>
      <c r="C2720" s="261"/>
      <c r="D2720" s="262"/>
      <c r="E2720" s="263"/>
      <c r="F2720" s="264"/>
      <c r="G2720" s="182">
        <f t="shared" si="331"/>
        <v>0</v>
      </c>
    </row>
    <row r="2721" spans="1:7" ht="20.100000000000001" customHeight="1" x14ac:dyDescent="0.2">
      <c r="A2721" s="260"/>
      <c r="B2721" s="181">
        <f t="shared" si="330"/>
        <v>0</v>
      </c>
      <c r="C2721" s="261"/>
      <c r="D2721" s="262"/>
      <c r="E2721" s="263"/>
      <c r="F2721" s="264"/>
      <c r="G2721" s="182">
        <f t="shared" si="331"/>
        <v>0</v>
      </c>
    </row>
    <row r="2722" spans="1:7" ht="20.100000000000001" customHeight="1" x14ac:dyDescent="0.2">
      <c r="A2722" s="260"/>
      <c r="B2722" s="181">
        <f t="shared" si="330"/>
        <v>0</v>
      </c>
      <c r="C2722" s="261"/>
      <c r="D2722" s="262"/>
      <c r="E2722" s="263"/>
      <c r="F2722" s="264"/>
      <c r="G2722" s="182">
        <f t="shared" si="331"/>
        <v>0</v>
      </c>
    </row>
    <row r="2723" spans="1:7" ht="20.100000000000001" customHeight="1" x14ac:dyDescent="0.2">
      <c r="A2723" s="260"/>
      <c r="B2723" s="181">
        <f t="shared" si="330"/>
        <v>0</v>
      </c>
      <c r="C2723" s="261"/>
      <c r="D2723" s="262"/>
      <c r="E2723" s="263"/>
      <c r="F2723" s="264"/>
      <c r="G2723" s="182">
        <f t="shared" si="331"/>
        <v>0</v>
      </c>
    </row>
    <row r="2724" spans="1:7" ht="20.100000000000001" customHeight="1" x14ac:dyDescent="0.2">
      <c r="A2724" s="183"/>
      <c r="B2724" s="169"/>
      <c r="C2724" s="169"/>
      <c r="D2724" s="164"/>
      <c r="E2724" s="165"/>
      <c r="F2724" s="184" t="s">
        <v>38</v>
      </c>
      <c r="G2724" s="185">
        <f>SUBTOTAL(9,G2712:G2723)</f>
        <v>0</v>
      </c>
    </row>
    <row r="2725" spans="1:7" ht="20.100000000000001" customHeight="1" x14ac:dyDescent="0.2">
      <c r="A2725" s="183"/>
      <c r="B2725" s="169"/>
      <c r="C2725" s="186" t="s">
        <v>826</v>
      </c>
      <c r="D2725" s="164"/>
      <c r="E2725" s="165"/>
      <c r="F2725" s="166"/>
      <c r="G2725" s="187"/>
    </row>
    <row r="2726" spans="1:7" ht="20.100000000000001" customHeight="1" x14ac:dyDescent="0.2">
      <c r="A2726" s="260"/>
      <c r="B2726" s="181">
        <f t="shared" ref="B2726:B2735" si="332">IF(A2726=0,0,VLOOKUP(A2726,Tabla_Indices,2,FALSE))</f>
        <v>0</v>
      </c>
      <c r="C2726" s="267"/>
      <c r="D2726" s="262"/>
      <c r="E2726" s="263"/>
      <c r="F2726" s="264"/>
      <c r="G2726" s="182">
        <f>ROUND(E2726*F2726,2)</f>
        <v>0</v>
      </c>
    </row>
    <row r="2727" spans="1:7" ht="20.100000000000001" customHeight="1" x14ac:dyDescent="0.2">
      <c r="A2727" s="260"/>
      <c r="B2727" s="181">
        <f t="shared" si="332"/>
        <v>0</v>
      </c>
      <c r="C2727" s="261"/>
      <c r="D2727" s="262"/>
      <c r="E2727" s="263"/>
      <c r="F2727" s="264"/>
      <c r="G2727" s="182">
        <f>ROUND(E2727*F2727,2)</f>
        <v>0</v>
      </c>
    </row>
    <row r="2728" spans="1:7" ht="20.100000000000001" customHeight="1" x14ac:dyDescent="0.2">
      <c r="A2728" s="260"/>
      <c r="B2728" s="181">
        <f t="shared" si="332"/>
        <v>0</v>
      </c>
      <c r="C2728" s="261"/>
      <c r="D2728" s="262"/>
      <c r="E2728" s="263"/>
      <c r="F2728" s="264"/>
      <c r="G2728" s="182">
        <f t="shared" ref="G2728:G2735" si="333">ROUND(E2728*F2728,2)</f>
        <v>0</v>
      </c>
    </row>
    <row r="2729" spans="1:7" ht="20.100000000000001" customHeight="1" x14ac:dyDescent="0.2">
      <c r="A2729" s="260"/>
      <c r="B2729" s="181">
        <f t="shared" si="332"/>
        <v>0</v>
      </c>
      <c r="C2729" s="261"/>
      <c r="D2729" s="262"/>
      <c r="E2729" s="263"/>
      <c r="F2729" s="264"/>
      <c r="G2729" s="182">
        <f t="shared" si="333"/>
        <v>0</v>
      </c>
    </row>
    <row r="2730" spans="1:7" ht="20.100000000000001" customHeight="1" x14ac:dyDescent="0.2">
      <c r="A2730" s="260"/>
      <c r="B2730" s="181">
        <f t="shared" si="332"/>
        <v>0</v>
      </c>
      <c r="C2730" s="261"/>
      <c r="D2730" s="262"/>
      <c r="E2730" s="263"/>
      <c r="F2730" s="264"/>
      <c r="G2730" s="182">
        <f t="shared" si="333"/>
        <v>0</v>
      </c>
    </row>
    <row r="2731" spans="1:7" ht="20.100000000000001" customHeight="1" x14ac:dyDescent="0.2">
      <c r="A2731" s="260"/>
      <c r="B2731" s="181">
        <f t="shared" si="332"/>
        <v>0</v>
      </c>
      <c r="C2731" s="261"/>
      <c r="D2731" s="262"/>
      <c r="E2731" s="263"/>
      <c r="F2731" s="264"/>
      <c r="G2731" s="182">
        <f t="shared" si="333"/>
        <v>0</v>
      </c>
    </row>
    <row r="2732" spans="1:7" ht="20.100000000000001" customHeight="1" x14ac:dyDescent="0.2">
      <c r="A2732" s="260"/>
      <c r="B2732" s="181">
        <f t="shared" si="332"/>
        <v>0</v>
      </c>
      <c r="C2732" s="261"/>
      <c r="D2732" s="262"/>
      <c r="E2732" s="263"/>
      <c r="F2732" s="264"/>
      <c r="G2732" s="182">
        <f t="shared" si="333"/>
        <v>0</v>
      </c>
    </row>
    <row r="2733" spans="1:7" ht="20.100000000000001" customHeight="1" x14ac:dyDescent="0.2">
      <c r="A2733" s="260"/>
      <c r="B2733" s="181">
        <f t="shared" si="332"/>
        <v>0</v>
      </c>
      <c r="C2733" s="261"/>
      <c r="D2733" s="262"/>
      <c r="E2733" s="263"/>
      <c r="F2733" s="264"/>
      <c r="G2733" s="182">
        <f t="shared" si="333"/>
        <v>0</v>
      </c>
    </row>
    <row r="2734" spans="1:7" ht="20.100000000000001" customHeight="1" x14ac:dyDescent="0.2">
      <c r="A2734" s="260"/>
      <c r="B2734" s="181">
        <f t="shared" si="332"/>
        <v>0</v>
      </c>
      <c r="C2734" s="261"/>
      <c r="D2734" s="262"/>
      <c r="E2734" s="263"/>
      <c r="F2734" s="264"/>
      <c r="G2734" s="182">
        <f t="shared" si="333"/>
        <v>0</v>
      </c>
    </row>
    <row r="2735" spans="1:7" ht="20.100000000000001" customHeight="1" x14ac:dyDescent="0.2">
      <c r="A2735" s="260"/>
      <c r="B2735" s="181">
        <f t="shared" si="332"/>
        <v>0</v>
      </c>
      <c r="C2735" s="261"/>
      <c r="D2735" s="262"/>
      <c r="E2735" s="263"/>
      <c r="F2735" s="264"/>
      <c r="G2735" s="182">
        <f t="shared" si="333"/>
        <v>0</v>
      </c>
    </row>
    <row r="2736" spans="1:7" ht="20.100000000000001" customHeight="1" x14ac:dyDescent="0.2">
      <c r="A2736" s="183"/>
      <c r="B2736" s="169"/>
      <c r="C2736" s="169"/>
      <c r="D2736" s="164"/>
      <c r="E2736" s="165"/>
      <c r="F2736" s="184" t="s">
        <v>39</v>
      </c>
      <c r="G2736" s="185">
        <f>SUBTOTAL(9,G2726:G2735)</f>
        <v>0</v>
      </c>
    </row>
    <row r="2737" spans="1:7" ht="20.100000000000001" customHeight="1" x14ac:dyDescent="0.2">
      <c r="A2737" s="183"/>
      <c r="B2737" s="169"/>
      <c r="C2737" s="186" t="s">
        <v>827</v>
      </c>
      <c r="D2737" s="164"/>
      <c r="E2737" s="165"/>
      <c r="F2737" s="169"/>
      <c r="G2737" s="187"/>
    </row>
    <row r="2738" spans="1:7" ht="20.100000000000001" customHeight="1" x14ac:dyDescent="0.2">
      <c r="A2738" s="260"/>
      <c r="B2738" s="181">
        <f t="shared" ref="B2738:B2746" si="334">IF(A2738=0,0,VLOOKUP(A2738,Tabla_Indices,2,FALSE))</f>
        <v>0</v>
      </c>
      <c r="C2738" s="261"/>
      <c r="D2738" s="262"/>
      <c r="E2738" s="263"/>
      <c r="F2738" s="268"/>
      <c r="G2738" s="188">
        <f>ROUND(E2738*F2738,2)</f>
        <v>0</v>
      </c>
    </row>
    <row r="2739" spans="1:7" ht="20.100000000000001" customHeight="1" x14ac:dyDescent="0.2">
      <c r="A2739" s="260"/>
      <c r="B2739" s="181">
        <f t="shared" si="334"/>
        <v>0</v>
      </c>
      <c r="C2739" s="267"/>
      <c r="D2739" s="262"/>
      <c r="E2739" s="263"/>
      <c r="F2739" s="264"/>
      <c r="G2739" s="188">
        <f>ROUND(E2739*F2739,2)</f>
        <v>0</v>
      </c>
    </row>
    <row r="2740" spans="1:7" ht="20.100000000000001" customHeight="1" x14ac:dyDescent="0.2">
      <c r="A2740" s="260"/>
      <c r="B2740" s="181">
        <f t="shared" si="334"/>
        <v>0</v>
      </c>
      <c r="C2740" s="269"/>
      <c r="D2740" s="262"/>
      <c r="E2740" s="263"/>
      <c r="F2740" s="264"/>
      <c r="G2740" s="188">
        <f>ROUND(E2740*F2740,2)</f>
        <v>0</v>
      </c>
    </row>
    <row r="2741" spans="1:7" ht="20.100000000000001" customHeight="1" x14ac:dyDescent="0.2">
      <c r="A2741" s="260"/>
      <c r="B2741" s="181">
        <f t="shared" si="334"/>
        <v>0</v>
      </c>
      <c r="C2741" s="269"/>
      <c r="D2741" s="262"/>
      <c r="E2741" s="263"/>
      <c r="F2741" s="264"/>
      <c r="G2741" s="188">
        <f>ROUND(E2741*F2741,2)</f>
        <v>0</v>
      </c>
    </row>
    <row r="2742" spans="1:7" ht="20.100000000000001" customHeight="1" x14ac:dyDescent="0.2">
      <c r="A2742" s="260"/>
      <c r="B2742" s="181">
        <f t="shared" si="334"/>
        <v>0</v>
      </c>
      <c r="C2742" s="269"/>
      <c r="D2742" s="262"/>
      <c r="E2742" s="263"/>
      <c r="F2742" s="264"/>
      <c r="G2742" s="188">
        <f t="shared" ref="G2742:G2746" si="335">ROUND(E2742*F2742,2)</f>
        <v>0</v>
      </c>
    </row>
    <row r="2743" spans="1:7" ht="20.100000000000001" customHeight="1" x14ac:dyDescent="0.2">
      <c r="A2743" s="260"/>
      <c r="B2743" s="181">
        <f t="shared" si="334"/>
        <v>0</v>
      </c>
      <c r="C2743" s="269"/>
      <c r="D2743" s="262"/>
      <c r="E2743" s="263"/>
      <c r="F2743" s="264"/>
      <c r="G2743" s="188">
        <f t="shared" si="335"/>
        <v>0</v>
      </c>
    </row>
    <row r="2744" spans="1:7" ht="20.100000000000001" customHeight="1" x14ac:dyDescent="0.2">
      <c r="A2744" s="260"/>
      <c r="B2744" s="181">
        <f t="shared" si="334"/>
        <v>0</v>
      </c>
      <c r="C2744" s="261"/>
      <c r="D2744" s="262"/>
      <c r="E2744" s="263"/>
      <c r="F2744" s="264"/>
      <c r="G2744" s="188">
        <f t="shared" si="335"/>
        <v>0</v>
      </c>
    </row>
    <row r="2745" spans="1:7" ht="20.100000000000001" customHeight="1" x14ac:dyDescent="0.2">
      <c r="A2745" s="260"/>
      <c r="B2745" s="181">
        <f t="shared" si="334"/>
        <v>0</v>
      </c>
      <c r="C2745" s="261"/>
      <c r="D2745" s="262"/>
      <c r="E2745" s="263"/>
      <c r="F2745" s="264"/>
      <c r="G2745" s="188">
        <f t="shared" si="335"/>
        <v>0</v>
      </c>
    </row>
    <row r="2746" spans="1:7" ht="20.100000000000001" customHeight="1" x14ac:dyDescent="0.2">
      <c r="A2746" s="260"/>
      <c r="B2746" s="181">
        <f t="shared" si="334"/>
        <v>0</v>
      </c>
      <c r="C2746" s="261"/>
      <c r="D2746" s="262"/>
      <c r="E2746" s="263"/>
      <c r="F2746" s="264"/>
      <c r="G2746" s="188">
        <f t="shared" si="335"/>
        <v>0</v>
      </c>
    </row>
    <row r="2747" spans="1:7" ht="20.100000000000001" customHeight="1" x14ac:dyDescent="0.2">
      <c r="A2747" s="189"/>
      <c r="B2747" s="164"/>
      <c r="C2747" s="169"/>
      <c r="D2747" s="164"/>
      <c r="E2747" s="165"/>
      <c r="F2747" s="184" t="s">
        <v>40</v>
      </c>
      <c r="G2747" s="185">
        <f>SUBTOTAL(9,G2738:G2746)</f>
        <v>0</v>
      </c>
    </row>
    <row r="2748" spans="1:7" ht="20.100000000000001" customHeight="1" thickBot="1" x14ac:dyDescent="0.25">
      <c r="A2748" s="190"/>
      <c r="B2748" s="191"/>
      <c r="C2748" s="192"/>
      <c r="D2748" s="191"/>
      <c r="E2748" s="193"/>
      <c r="F2748" s="194"/>
      <c r="G2748" s="195"/>
    </row>
    <row r="2749" spans="1:7" ht="20.100000000000001" customHeight="1" thickBot="1" x14ac:dyDescent="0.25">
      <c r="A2749" s="244" t="str">
        <f>B2707</f>
        <v>15-2</v>
      </c>
      <c r="B2749" s="242" t="str">
        <f>C2707</f>
        <v>Espejos</v>
      </c>
      <c r="C2749" s="196"/>
      <c r="D2749" s="196" t="s">
        <v>41</v>
      </c>
      <c r="E2749" s="197"/>
      <c r="F2749" s="198" t="s">
        <v>42</v>
      </c>
      <c r="G2749" s="199">
        <f>SUBTOTAL(9,G2712:G2748)</f>
        <v>0</v>
      </c>
    </row>
    <row r="2750" spans="1:7" ht="20.100000000000001" customHeight="1" thickTop="1" thickBot="1" x14ac:dyDescent="0.25"/>
    <row r="2751" spans="1:7" ht="20.100000000000001" customHeight="1" thickTop="1" x14ac:dyDescent="0.2">
      <c r="A2751" s="335" t="s">
        <v>44</v>
      </c>
      <c r="B2751" s="336"/>
      <c r="C2751" s="336"/>
      <c r="D2751" s="336"/>
      <c r="E2751" s="336"/>
      <c r="F2751" s="336"/>
      <c r="G2751" s="337"/>
    </row>
    <row r="2752" spans="1:7" ht="20.100000000000001" customHeight="1" x14ac:dyDescent="0.2">
      <c r="A2752" s="154" t="s">
        <v>823</v>
      </c>
      <c r="B2752" s="155" t="str">
        <f>Comitente</f>
        <v>DIRECCIÓN ARQUITECTURA</v>
      </c>
      <c r="C2752" s="156"/>
      <c r="D2752" s="157"/>
      <c r="E2752" s="157"/>
      <c r="F2752" s="158"/>
      <c r="G2752" s="159"/>
    </row>
    <row r="2753" spans="1:7" ht="20.100000000000001" customHeight="1" x14ac:dyDescent="0.2">
      <c r="A2753" s="154" t="s">
        <v>824</v>
      </c>
      <c r="B2753" s="155">
        <f>Contratista</f>
        <v>0</v>
      </c>
      <c r="C2753" s="160"/>
      <c r="D2753" s="160"/>
      <c r="E2753" s="160"/>
      <c r="F2753" s="155"/>
      <c r="G2753" s="161"/>
    </row>
    <row r="2754" spans="1:7" ht="20.100000000000001" customHeight="1" x14ac:dyDescent="0.2">
      <c r="A2754" s="154" t="s">
        <v>31</v>
      </c>
      <c r="B2754" s="155" t="str">
        <f>Obra</f>
        <v>ESTADIO DEPORTIVO U.P.C.N.</v>
      </c>
      <c r="C2754" s="160"/>
      <c r="D2754" s="160"/>
      <c r="E2754" s="160"/>
      <c r="F2754" s="155" t="s">
        <v>45</v>
      </c>
      <c r="G2754" s="161" t="str">
        <f>Fecha_Base</f>
        <v>02/11/2017</v>
      </c>
    </row>
    <row r="2755" spans="1:7" ht="20.100000000000001" customHeight="1" x14ac:dyDescent="0.2">
      <c r="A2755" s="162" t="s">
        <v>822</v>
      </c>
      <c r="B2755" s="163" t="str">
        <f>Ubicación</f>
        <v>DEPARTAMENTO RAWSON</v>
      </c>
      <c r="C2755" s="163"/>
      <c r="D2755" s="164"/>
      <c r="E2755" s="165"/>
      <c r="F2755" s="166"/>
      <c r="G2755" s="167"/>
    </row>
    <row r="2756" spans="1:7" ht="20.100000000000001" customHeight="1" x14ac:dyDescent="0.2">
      <c r="A2756" s="162" t="s">
        <v>46</v>
      </c>
      <c r="B2756" s="270">
        <v>16</v>
      </c>
      <c r="C2756" s="169" t="str">
        <f>IF(B2756="","",VLOOKUP(B2756,Computo_Presupuesto,2,FALSE))</f>
        <v>PINTURAS</v>
      </c>
      <c r="D2756" s="170"/>
      <c r="E2756" s="165"/>
      <c r="F2756" s="166"/>
      <c r="G2756" s="167"/>
    </row>
    <row r="2757" spans="1:7" ht="20.100000000000001" customHeight="1" x14ac:dyDescent="0.2">
      <c r="A2757" s="162" t="s">
        <v>32</v>
      </c>
      <c r="B2757" s="248" t="s">
        <v>1198</v>
      </c>
      <c r="C2757" s="169" t="str">
        <f>IF(B2757=0,"",VLOOKUP(B2757,Computo_Presupuesto,2,FALSE))</f>
        <v>Látex muro interior</v>
      </c>
      <c r="D2757" s="164"/>
      <c r="E2757" s="165"/>
      <c r="F2757" s="163" t="s">
        <v>33</v>
      </c>
      <c r="G2757" s="171" t="str">
        <f>IF(B2757=0,"",VLOOKUP(B2757,Computo_Presupuesto,4,FALSE))</f>
        <v>m2</v>
      </c>
    </row>
    <row r="2758" spans="1:7" ht="20.100000000000001" customHeight="1" x14ac:dyDescent="0.2">
      <c r="A2758" s="162"/>
      <c r="B2758" s="163"/>
      <c r="C2758" s="169"/>
      <c r="D2758" s="164"/>
      <c r="E2758" s="165"/>
      <c r="F2758" s="169"/>
      <c r="G2758" s="172"/>
    </row>
    <row r="2759" spans="1:7" ht="20.100000000000001" customHeight="1" x14ac:dyDescent="0.2">
      <c r="A2759" s="338" t="s">
        <v>685</v>
      </c>
      <c r="B2759" s="339"/>
      <c r="C2759" s="340" t="s">
        <v>0</v>
      </c>
      <c r="D2759" s="340" t="s">
        <v>34</v>
      </c>
      <c r="E2759" s="341" t="s">
        <v>35</v>
      </c>
      <c r="F2759" s="342" t="s">
        <v>36</v>
      </c>
      <c r="G2759" s="343" t="s">
        <v>37</v>
      </c>
    </row>
    <row r="2760" spans="1:7" ht="20.100000000000001" customHeight="1" x14ac:dyDescent="0.2">
      <c r="A2760" s="173" t="s">
        <v>686</v>
      </c>
      <c r="B2760" s="174" t="s">
        <v>687</v>
      </c>
      <c r="C2760" s="340"/>
      <c r="D2760" s="340"/>
      <c r="E2760" s="341"/>
      <c r="F2760" s="342"/>
      <c r="G2760" s="343"/>
    </row>
    <row r="2761" spans="1:7" ht="20.100000000000001" customHeight="1" x14ac:dyDescent="0.2">
      <c r="A2761" s="276"/>
      <c r="B2761" s="175"/>
      <c r="C2761" s="176" t="s">
        <v>825</v>
      </c>
      <c r="D2761" s="177"/>
      <c r="E2761" s="178"/>
      <c r="F2761" s="179"/>
      <c r="G2761" s="180"/>
    </row>
    <row r="2762" spans="1:7" ht="20.100000000000001" customHeight="1" x14ac:dyDescent="0.2">
      <c r="A2762" s="260"/>
      <c r="B2762" s="181">
        <f t="shared" ref="B2762:B2773" si="336">IF(A2762=0,0,VLOOKUP(A2762,Tabla_Indices,2,FALSE))</f>
        <v>0</v>
      </c>
      <c r="C2762" s="261"/>
      <c r="D2762" s="262"/>
      <c r="E2762" s="263"/>
      <c r="F2762" s="264"/>
      <c r="G2762" s="182">
        <f>ROUND(E2762*F2762,2)</f>
        <v>0</v>
      </c>
    </row>
    <row r="2763" spans="1:7" ht="20.100000000000001" customHeight="1" x14ac:dyDescent="0.2">
      <c r="A2763" s="265"/>
      <c r="B2763" s="181">
        <f t="shared" si="336"/>
        <v>0</v>
      </c>
      <c r="C2763" s="261"/>
      <c r="D2763" s="262"/>
      <c r="E2763" s="263"/>
      <c r="F2763" s="264"/>
      <c r="G2763" s="182">
        <f t="shared" ref="G2763:G2773" si="337">ROUND(E2763*F2763,2)</f>
        <v>0</v>
      </c>
    </row>
    <row r="2764" spans="1:7" ht="20.100000000000001" customHeight="1" x14ac:dyDescent="0.2">
      <c r="A2764" s="260"/>
      <c r="B2764" s="181">
        <f t="shared" si="336"/>
        <v>0</v>
      </c>
      <c r="C2764" s="261"/>
      <c r="D2764" s="262"/>
      <c r="E2764" s="263"/>
      <c r="F2764" s="264"/>
      <c r="G2764" s="182">
        <f t="shared" si="337"/>
        <v>0</v>
      </c>
    </row>
    <row r="2765" spans="1:7" ht="20.100000000000001" customHeight="1" x14ac:dyDescent="0.2">
      <c r="A2765" s="260"/>
      <c r="B2765" s="181">
        <f t="shared" si="336"/>
        <v>0</v>
      </c>
      <c r="C2765" s="261"/>
      <c r="D2765" s="262"/>
      <c r="E2765" s="263"/>
      <c r="F2765" s="264"/>
      <c r="G2765" s="182">
        <f t="shared" si="337"/>
        <v>0</v>
      </c>
    </row>
    <row r="2766" spans="1:7" ht="20.100000000000001" customHeight="1" x14ac:dyDescent="0.2">
      <c r="A2766" s="260"/>
      <c r="B2766" s="181">
        <f t="shared" si="336"/>
        <v>0</v>
      </c>
      <c r="C2766" s="261"/>
      <c r="D2766" s="262"/>
      <c r="E2766" s="266"/>
      <c r="F2766" s="264"/>
      <c r="G2766" s="182">
        <f t="shared" si="337"/>
        <v>0</v>
      </c>
    </row>
    <row r="2767" spans="1:7" ht="20.100000000000001" customHeight="1" x14ac:dyDescent="0.2">
      <c r="A2767" s="260"/>
      <c r="B2767" s="181">
        <f t="shared" si="336"/>
        <v>0</v>
      </c>
      <c r="C2767" s="261"/>
      <c r="D2767" s="262"/>
      <c r="E2767" s="266"/>
      <c r="F2767" s="264"/>
      <c r="G2767" s="182">
        <f t="shared" si="337"/>
        <v>0</v>
      </c>
    </row>
    <row r="2768" spans="1:7" ht="20.100000000000001" customHeight="1" x14ac:dyDescent="0.2">
      <c r="A2768" s="260"/>
      <c r="B2768" s="181">
        <f t="shared" si="336"/>
        <v>0</v>
      </c>
      <c r="C2768" s="261"/>
      <c r="D2768" s="262"/>
      <c r="E2768" s="263"/>
      <c r="F2768" s="264"/>
      <c r="G2768" s="182">
        <f t="shared" si="337"/>
        <v>0</v>
      </c>
    </row>
    <row r="2769" spans="1:7" ht="20.100000000000001" customHeight="1" x14ac:dyDescent="0.2">
      <c r="A2769" s="260"/>
      <c r="B2769" s="181">
        <f t="shared" si="336"/>
        <v>0</v>
      </c>
      <c r="C2769" s="261"/>
      <c r="D2769" s="262"/>
      <c r="E2769" s="263"/>
      <c r="F2769" s="264"/>
      <c r="G2769" s="182">
        <f t="shared" si="337"/>
        <v>0</v>
      </c>
    </row>
    <row r="2770" spans="1:7" ht="20.100000000000001" customHeight="1" x14ac:dyDescent="0.2">
      <c r="A2770" s="260"/>
      <c r="B2770" s="181">
        <f t="shared" si="336"/>
        <v>0</v>
      </c>
      <c r="C2770" s="261"/>
      <c r="D2770" s="262"/>
      <c r="E2770" s="263"/>
      <c r="F2770" s="264"/>
      <c r="G2770" s="182">
        <f t="shared" si="337"/>
        <v>0</v>
      </c>
    </row>
    <row r="2771" spans="1:7" ht="20.100000000000001" customHeight="1" x14ac:dyDescent="0.2">
      <c r="A2771" s="260"/>
      <c r="B2771" s="181">
        <f t="shared" si="336"/>
        <v>0</v>
      </c>
      <c r="C2771" s="261"/>
      <c r="D2771" s="262"/>
      <c r="E2771" s="263"/>
      <c r="F2771" s="264"/>
      <c r="G2771" s="182">
        <f t="shared" si="337"/>
        <v>0</v>
      </c>
    </row>
    <row r="2772" spans="1:7" ht="20.100000000000001" customHeight="1" x14ac:dyDescent="0.2">
      <c r="A2772" s="260"/>
      <c r="B2772" s="181">
        <f t="shared" si="336"/>
        <v>0</v>
      </c>
      <c r="C2772" s="261"/>
      <c r="D2772" s="262"/>
      <c r="E2772" s="263"/>
      <c r="F2772" s="264"/>
      <c r="G2772" s="182">
        <f t="shared" si="337"/>
        <v>0</v>
      </c>
    </row>
    <row r="2773" spans="1:7" ht="20.100000000000001" customHeight="1" x14ac:dyDescent="0.2">
      <c r="A2773" s="260"/>
      <c r="B2773" s="181">
        <f t="shared" si="336"/>
        <v>0</v>
      </c>
      <c r="C2773" s="261"/>
      <c r="D2773" s="262"/>
      <c r="E2773" s="263"/>
      <c r="F2773" s="264"/>
      <c r="G2773" s="182">
        <f t="shared" si="337"/>
        <v>0</v>
      </c>
    </row>
    <row r="2774" spans="1:7" ht="20.100000000000001" customHeight="1" x14ac:dyDescent="0.2">
      <c r="A2774" s="183"/>
      <c r="B2774" s="169"/>
      <c r="C2774" s="169"/>
      <c r="D2774" s="164"/>
      <c r="E2774" s="165"/>
      <c r="F2774" s="184" t="s">
        <v>38</v>
      </c>
      <c r="G2774" s="185">
        <f>SUBTOTAL(9,G2762:G2773)</f>
        <v>0</v>
      </c>
    </row>
    <row r="2775" spans="1:7" ht="20.100000000000001" customHeight="1" x14ac:dyDescent="0.2">
      <c r="A2775" s="183"/>
      <c r="B2775" s="169"/>
      <c r="C2775" s="186" t="s">
        <v>826</v>
      </c>
      <c r="D2775" s="164"/>
      <c r="E2775" s="165"/>
      <c r="F2775" s="166"/>
      <c r="G2775" s="187"/>
    </row>
    <row r="2776" spans="1:7" ht="20.100000000000001" customHeight="1" x14ac:dyDescent="0.2">
      <c r="A2776" s="260"/>
      <c r="B2776" s="181">
        <f t="shared" ref="B2776:B2785" si="338">IF(A2776=0,0,VLOOKUP(A2776,Tabla_Indices,2,FALSE))</f>
        <v>0</v>
      </c>
      <c r="C2776" s="267"/>
      <c r="D2776" s="262"/>
      <c r="E2776" s="263"/>
      <c r="F2776" s="264"/>
      <c r="G2776" s="182">
        <f>ROUND(E2776*F2776,2)</f>
        <v>0</v>
      </c>
    </row>
    <row r="2777" spans="1:7" ht="20.100000000000001" customHeight="1" x14ac:dyDescent="0.2">
      <c r="A2777" s="260"/>
      <c r="B2777" s="181">
        <f t="shared" si="338"/>
        <v>0</v>
      </c>
      <c r="C2777" s="261"/>
      <c r="D2777" s="262"/>
      <c r="E2777" s="263"/>
      <c r="F2777" s="264"/>
      <c r="G2777" s="182">
        <f>ROUND(E2777*F2777,2)</f>
        <v>0</v>
      </c>
    </row>
    <row r="2778" spans="1:7" ht="20.100000000000001" customHeight="1" x14ac:dyDescent="0.2">
      <c r="A2778" s="260"/>
      <c r="B2778" s="181">
        <f t="shared" si="338"/>
        <v>0</v>
      </c>
      <c r="C2778" s="261"/>
      <c r="D2778" s="262"/>
      <c r="E2778" s="263"/>
      <c r="F2778" s="264"/>
      <c r="G2778" s="182">
        <f t="shared" ref="G2778:G2785" si="339">ROUND(E2778*F2778,2)</f>
        <v>0</v>
      </c>
    </row>
    <row r="2779" spans="1:7" ht="20.100000000000001" customHeight="1" x14ac:dyDescent="0.2">
      <c r="A2779" s="260"/>
      <c r="B2779" s="181">
        <f t="shared" si="338"/>
        <v>0</v>
      </c>
      <c r="C2779" s="261"/>
      <c r="D2779" s="262"/>
      <c r="E2779" s="263"/>
      <c r="F2779" s="264"/>
      <c r="G2779" s="182">
        <f t="shared" si="339"/>
        <v>0</v>
      </c>
    </row>
    <row r="2780" spans="1:7" ht="20.100000000000001" customHeight="1" x14ac:dyDescent="0.2">
      <c r="A2780" s="260"/>
      <c r="B2780" s="181">
        <f t="shared" si="338"/>
        <v>0</v>
      </c>
      <c r="C2780" s="261"/>
      <c r="D2780" s="262"/>
      <c r="E2780" s="263"/>
      <c r="F2780" s="264"/>
      <c r="G2780" s="182">
        <f t="shared" si="339"/>
        <v>0</v>
      </c>
    </row>
    <row r="2781" spans="1:7" ht="20.100000000000001" customHeight="1" x14ac:dyDescent="0.2">
      <c r="A2781" s="260"/>
      <c r="B2781" s="181">
        <f t="shared" si="338"/>
        <v>0</v>
      </c>
      <c r="C2781" s="261"/>
      <c r="D2781" s="262"/>
      <c r="E2781" s="263"/>
      <c r="F2781" s="264"/>
      <c r="G2781" s="182">
        <f t="shared" si="339"/>
        <v>0</v>
      </c>
    </row>
    <row r="2782" spans="1:7" ht="20.100000000000001" customHeight="1" x14ac:dyDescent="0.2">
      <c r="A2782" s="260"/>
      <c r="B2782" s="181">
        <f t="shared" si="338"/>
        <v>0</v>
      </c>
      <c r="C2782" s="261"/>
      <c r="D2782" s="262"/>
      <c r="E2782" s="263"/>
      <c r="F2782" s="264"/>
      <c r="G2782" s="182">
        <f t="shared" si="339"/>
        <v>0</v>
      </c>
    </row>
    <row r="2783" spans="1:7" ht="20.100000000000001" customHeight="1" x14ac:dyDescent="0.2">
      <c r="A2783" s="260"/>
      <c r="B2783" s="181">
        <f t="shared" si="338"/>
        <v>0</v>
      </c>
      <c r="C2783" s="261"/>
      <c r="D2783" s="262"/>
      <c r="E2783" s="263"/>
      <c r="F2783" s="264"/>
      <c r="G2783" s="182">
        <f t="shared" si="339"/>
        <v>0</v>
      </c>
    </row>
    <row r="2784" spans="1:7" ht="20.100000000000001" customHeight="1" x14ac:dyDescent="0.2">
      <c r="A2784" s="260"/>
      <c r="B2784" s="181">
        <f t="shared" si="338"/>
        <v>0</v>
      </c>
      <c r="C2784" s="261"/>
      <c r="D2784" s="262"/>
      <c r="E2784" s="263"/>
      <c r="F2784" s="264"/>
      <c r="G2784" s="182">
        <f t="shared" si="339"/>
        <v>0</v>
      </c>
    </row>
    <row r="2785" spans="1:7" ht="20.100000000000001" customHeight="1" x14ac:dyDescent="0.2">
      <c r="A2785" s="260"/>
      <c r="B2785" s="181">
        <f t="shared" si="338"/>
        <v>0</v>
      </c>
      <c r="C2785" s="261"/>
      <c r="D2785" s="262"/>
      <c r="E2785" s="263"/>
      <c r="F2785" s="264"/>
      <c r="G2785" s="182">
        <f t="shared" si="339"/>
        <v>0</v>
      </c>
    </row>
    <row r="2786" spans="1:7" ht="20.100000000000001" customHeight="1" x14ac:dyDescent="0.2">
      <c r="A2786" s="183"/>
      <c r="B2786" s="169"/>
      <c r="C2786" s="169"/>
      <c r="D2786" s="164"/>
      <c r="E2786" s="165"/>
      <c r="F2786" s="184" t="s">
        <v>39</v>
      </c>
      <c r="G2786" s="185">
        <f>SUBTOTAL(9,G2776:G2785)</f>
        <v>0</v>
      </c>
    </row>
    <row r="2787" spans="1:7" ht="20.100000000000001" customHeight="1" x14ac:dyDescent="0.2">
      <c r="A2787" s="183"/>
      <c r="B2787" s="169"/>
      <c r="C2787" s="186" t="s">
        <v>827</v>
      </c>
      <c r="D2787" s="164"/>
      <c r="E2787" s="165"/>
      <c r="F2787" s="169"/>
      <c r="G2787" s="187"/>
    </row>
    <row r="2788" spans="1:7" ht="20.100000000000001" customHeight="1" x14ac:dyDescent="0.2">
      <c r="A2788" s="260"/>
      <c r="B2788" s="181">
        <f t="shared" ref="B2788:B2796" si="340">IF(A2788=0,0,VLOOKUP(A2788,Tabla_Indices,2,FALSE))</f>
        <v>0</v>
      </c>
      <c r="C2788" s="261"/>
      <c r="D2788" s="262"/>
      <c r="E2788" s="263"/>
      <c r="F2788" s="268"/>
      <c r="G2788" s="188">
        <f>ROUND(E2788*F2788,2)</f>
        <v>0</v>
      </c>
    </row>
    <row r="2789" spans="1:7" ht="20.100000000000001" customHeight="1" x14ac:dyDescent="0.2">
      <c r="A2789" s="260"/>
      <c r="B2789" s="181">
        <f t="shared" si="340"/>
        <v>0</v>
      </c>
      <c r="C2789" s="267"/>
      <c r="D2789" s="262"/>
      <c r="E2789" s="263"/>
      <c r="F2789" s="264"/>
      <c r="G2789" s="188">
        <f>ROUND(E2789*F2789,2)</f>
        <v>0</v>
      </c>
    </row>
    <row r="2790" spans="1:7" ht="20.100000000000001" customHeight="1" x14ac:dyDescent="0.2">
      <c r="A2790" s="260"/>
      <c r="B2790" s="181">
        <f t="shared" si="340"/>
        <v>0</v>
      </c>
      <c r="C2790" s="269"/>
      <c r="D2790" s="262"/>
      <c r="E2790" s="263"/>
      <c r="F2790" s="264"/>
      <c r="G2790" s="188">
        <f>ROUND(E2790*F2790,2)</f>
        <v>0</v>
      </c>
    </row>
    <row r="2791" spans="1:7" ht="20.100000000000001" customHeight="1" x14ac:dyDescent="0.2">
      <c r="A2791" s="260"/>
      <c r="B2791" s="181">
        <f t="shared" si="340"/>
        <v>0</v>
      </c>
      <c r="C2791" s="269"/>
      <c r="D2791" s="262"/>
      <c r="E2791" s="263"/>
      <c r="F2791" s="264"/>
      <c r="G2791" s="188">
        <f>ROUND(E2791*F2791,2)</f>
        <v>0</v>
      </c>
    </row>
    <row r="2792" spans="1:7" ht="20.100000000000001" customHeight="1" x14ac:dyDescent="0.2">
      <c r="A2792" s="260"/>
      <c r="B2792" s="181">
        <f t="shared" si="340"/>
        <v>0</v>
      </c>
      <c r="C2792" s="269"/>
      <c r="D2792" s="262"/>
      <c r="E2792" s="263"/>
      <c r="F2792" s="264"/>
      <c r="G2792" s="188">
        <f t="shared" ref="G2792:G2796" si="341">ROUND(E2792*F2792,2)</f>
        <v>0</v>
      </c>
    </row>
    <row r="2793" spans="1:7" ht="20.100000000000001" customHeight="1" x14ac:dyDescent="0.2">
      <c r="A2793" s="260"/>
      <c r="B2793" s="181">
        <f t="shared" si="340"/>
        <v>0</v>
      </c>
      <c r="C2793" s="269"/>
      <c r="D2793" s="262"/>
      <c r="E2793" s="263"/>
      <c r="F2793" s="264"/>
      <c r="G2793" s="188">
        <f t="shared" si="341"/>
        <v>0</v>
      </c>
    </row>
    <row r="2794" spans="1:7" ht="20.100000000000001" customHeight="1" x14ac:dyDescent="0.2">
      <c r="A2794" s="260"/>
      <c r="B2794" s="181">
        <f t="shared" si="340"/>
        <v>0</v>
      </c>
      <c r="C2794" s="261"/>
      <c r="D2794" s="262"/>
      <c r="E2794" s="263"/>
      <c r="F2794" s="264"/>
      <c r="G2794" s="188">
        <f t="shared" si="341"/>
        <v>0</v>
      </c>
    </row>
    <row r="2795" spans="1:7" ht="20.100000000000001" customHeight="1" x14ac:dyDescent="0.2">
      <c r="A2795" s="260"/>
      <c r="B2795" s="181">
        <f t="shared" si="340"/>
        <v>0</v>
      </c>
      <c r="C2795" s="261"/>
      <c r="D2795" s="262"/>
      <c r="E2795" s="263"/>
      <c r="F2795" s="264"/>
      <c r="G2795" s="188">
        <f t="shared" si="341"/>
        <v>0</v>
      </c>
    </row>
    <row r="2796" spans="1:7" ht="20.100000000000001" customHeight="1" x14ac:dyDescent="0.2">
      <c r="A2796" s="260"/>
      <c r="B2796" s="181">
        <f t="shared" si="340"/>
        <v>0</v>
      </c>
      <c r="C2796" s="261"/>
      <c r="D2796" s="262"/>
      <c r="E2796" s="263"/>
      <c r="F2796" s="264"/>
      <c r="G2796" s="188">
        <f t="shared" si="341"/>
        <v>0</v>
      </c>
    </row>
    <row r="2797" spans="1:7" ht="20.100000000000001" customHeight="1" x14ac:dyDescent="0.2">
      <c r="A2797" s="189"/>
      <c r="B2797" s="164"/>
      <c r="C2797" s="169"/>
      <c r="D2797" s="164"/>
      <c r="E2797" s="165"/>
      <c r="F2797" s="184" t="s">
        <v>40</v>
      </c>
      <c r="G2797" s="185">
        <f>SUBTOTAL(9,G2788:G2796)</f>
        <v>0</v>
      </c>
    </row>
    <row r="2798" spans="1:7" ht="20.100000000000001" customHeight="1" thickBot="1" x14ac:dyDescent="0.25">
      <c r="A2798" s="190"/>
      <c r="B2798" s="191"/>
      <c r="C2798" s="192"/>
      <c r="D2798" s="191"/>
      <c r="E2798" s="193"/>
      <c r="F2798" s="194"/>
      <c r="G2798" s="195"/>
    </row>
    <row r="2799" spans="1:7" ht="20.100000000000001" customHeight="1" thickBot="1" x14ac:dyDescent="0.25">
      <c r="A2799" s="244" t="str">
        <f>B2757</f>
        <v>16-1</v>
      </c>
      <c r="B2799" s="242" t="str">
        <f>C2757</f>
        <v>Látex muro interior</v>
      </c>
      <c r="C2799" s="196"/>
      <c r="D2799" s="196" t="s">
        <v>41</v>
      </c>
      <c r="E2799" s="197"/>
      <c r="F2799" s="198" t="s">
        <v>42</v>
      </c>
      <c r="G2799" s="199">
        <f>SUBTOTAL(9,G2762:G2798)</f>
        <v>0</v>
      </c>
    </row>
    <row r="2800" spans="1:7" ht="20.100000000000001" customHeight="1" thickTop="1" thickBot="1" x14ac:dyDescent="0.25"/>
    <row r="2801" spans="1:7" ht="20.100000000000001" customHeight="1" thickTop="1" x14ac:dyDescent="0.2">
      <c r="A2801" s="335" t="s">
        <v>44</v>
      </c>
      <c r="B2801" s="336"/>
      <c r="C2801" s="336"/>
      <c r="D2801" s="336"/>
      <c r="E2801" s="336"/>
      <c r="F2801" s="336"/>
      <c r="G2801" s="337"/>
    </row>
    <row r="2802" spans="1:7" ht="20.100000000000001" customHeight="1" x14ac:dyDescent="0.2">
      <c r="A2802" s="154" t="s">
        <v>823</v>
      </c>
      <c r="B2802" s="155" t="str">
        <f>Comitente</f>
        <v>DIRECCIÓN ARQUITECTURA</v>
      </c>
      <c r="C2802" s="156"/>
      <c r="D2802" s="157"/>
      <c r="E2802" s="157"/>
      <c r="F2802" s="158"/>
      <c r="G2802" s="159"/>
    </row>
    <row r="2803" spans="1:7" ht="20.100000000000001" customHeight="1" x14ac:dyDescent="0.2">
      <c r="A2803" s="154" t="s">
        <v>824</v>
      </c>
      <c r="B2803" s="155">
        <f>Contratista</f>
        <v>0</v>
      </c>
      <c r="C2803" s="160"/>
      <c r="D2803" s="160"/>
      <c r="E2803" s="160"/>
      <c r="F2803" s="155"/>
      <c r="G2803" s="161"/>
    </row>
    <row r="2804" spans="1:7" ht="20.100000000000001" customHeight="1" x14ac:dyDescent="0.2">
      <c r="A2804" s="154" t="s">
        <v>31</v>
      </c>
      <c r="B2804" s="155" t="str">
        <f>Obra</f>
        <v>ESTADIO DEPORTIVO U.P.C.N.</v>
      </c>
      <c r="C2804" s="160"/>
      <c r="D2804" s="160"/>
      <c r="E2804" s="160"/>
      <c r="F2804" s="155" t="s">
        <v>45</v>
      </c>
      <c r="G2804" s="161" t="str">
        <f>Fecha_Base</f>
        <v>02/11/2017</v>
      </c>
    </row>
    <row r="2805" spans="1:7" ht="20.100000000000001" customHeight="1" x14ac:dyDescent="0.2">
      <c r="A2805" s="162" t="s">
        <v>822</v>
      </c>
      <c r="B2805" s="163" t="str">
        <f>Ubicación</f>
        <v>DEPARTAMENTO RAWSON</v>
      </c>
      <c r="C2805" s="163"/>
      <c r="D2805" s="164"/>
      <c r="E2805" s="165"/>
      <c r="F2805" s="166"/>
      <c r="G2805" s="167"/>
    </row>
    <row r="2806" spans="1:7" ht="20.100000000000001" customHeight="1" x14ac:dyDescent="0.2">
      <c r="A2806" s="162" t="s">
        <v>46</v>
      </c>
      <c r="B2806" s="270">
        <v>16</v>
      </c>
      <c r="C2806" s="169" t="str">
        <f>IF(B2806="","",VLOOKUP(B2806,Computo_Presupuesto,2,FALSE))</f>
        <v>PINTURAS</v>
      </c>
      <c r="D2806" s="170"/>
      <c r="E2806" s="165"/>
      <c r="F2806" s="166"/>
      <c r="G2806" s="167"/>
    </row>
    <row r="2807" spans="1:7" ht="20.100000000000001" customHeight="1" x14ac:dyDescent="0.2">
      <c r="A2807" s="162" t="s">
        <v>32</v>
      </c>
      <c r="B2807" s="248" t="s">
        <v>1199</v>
      </c>
      <c r="C2807" s="169" t="str">
        <f>IF(B2807=0,"",VLOOKUP(B2807,Computo_Presupuesto,2,FALSE))</f>
        <v>Látex cielorraso antihongos</v>
      </c>
      <c r="D2807" s="164"/>
      <c r="E2807" s="165"/>
      <c r="F2807" s="163" t="s">
        <v>33</v>
      </c>
      <c r="G2807" s="171" t="str">
        <f>IF(B2807=0,"",VLOOKUP(B2807,Computo_Presupuesto,4,FALSE))</f>
        <v>m2</v>
      </c>
    </row>
    <row r="2808" spans="1:7" ht="20.100000000000001" customHeight="1" x14ac:dyDescent="0.2">
      <c r="A2808" s="162"/>
      <c r="B2808" s="163"/>
      <c r="C2808" s="169"/>
      <c r="D2808" s="164"/>
      <c r="E2808" s="165"/>
      <c r="F2808" s="169"/>
      <c r="G2808" s="172"/>
    </row>
    <row r="2809" spans="1:7" ht="20.100000000000001" customHeight="1" x14ac:dyDescent="0.2">
      <c r="A2809" s="338" t="s">
        <v>685</v>
      </c>
      <c r="B2809" s="339"/>
      <c r="C2809" s="340" t="s">
        <v>0</v>
      </c>
      <c r="D2809" s="340" t="s">
        <v>34</v>
      </c>
      <c r="E2809" s="341" t="s">
        <v>35</v>
      </c>
      <c r="F2809" s="342" t="s">
        <v>36</v>
      </c>
      <c r="G2809" s="343" t="s">
        <v>37</v>
      </c>
    </row>
    <row r="2810" spans="1:7" ht="20.100000000000001" customHeight="1" x14ac:dyDescent="0.2">
      <c r="A2810" s="173" t="s">
        <v>686</v>
      </c>
      <c r="B2810" s="174" t="s">
        <v>687</v>
      </c>
      <c r="C2810" s="340"/>
      <c r="D2810" s="340"/>
      <c r="E2810" s="341"/>
      <c r="F2810" s="342"/>
      <c r="G2810" s="343"/>
    </row>
    <row r="2811" spans="1:7" ht="20.100000000000001" customHeight="1" x14ac:dyDescent="0.2">
      <c r="A2811" s="276"/>
      <c r="B2811" s="175"/>
      <c r="C2811" s="176" t="s">
        <v>825</v>
      </c>
      <c r="D2811" s="177"/>
      <c r="E2811" s="178"/>
      <c r="F2811" s="179"/>
      <c r="G2811" s="180"/>
    </row>
    <row r="2812" spans="1:7" ht="20.100000000000001" customHeight="1" x14ac:dyDescent="0.2">
      <c r="A2812" s="260"/>
      <c r="B2812" s="181">
        <f t="shared" ref="B2812:B2823" si="342">IF(A2812=0,0,VLOOKUP(A2812,Tabla_Indices,2,FALSE))</f>
        <v>0</v>
      </c>
      <c r="C2812" s="261"/>
      <c r="D2812" s="262"/>
      <c r="E2812" s="263"/>
      <c r="F2812" s="264"/>
      <c r="G2812" s="182">
        <f>ROUND(E2812*F2812,2)</f>
        <v>0</v>
      </c>
    </row>
    <row r="2813" spans="1:7" ht="20.100000000000001" customHeight="1" x14ac:dyDescent="0.2">
      <c r="A2813" s="265"/>
      <c r="B2813" s="181">
        <f t="shared" si="342"/>
        <v>0</v>
      </c>
      <c r="C2813" s="261"/>
      <c r="D2813" s="262"/>
      <c r="E2813" s="263"/>
      <c r="F2813" s="264"/>
      <c r="G2813" s="182">
        <f t="shared" ref="G2813:G2823" si="343">ROUND(E2813*F2813,2)</f>
        <v>0</v>
      </c>
    </row>
    <row r="2814" spans="1:7" ht="20.100000000000001" customHeight="1" x14ac:dyDescent="0.2">
      <c r="A2814" s="260"/>
      <c r="B2814" s="181">
        <f t="shared" si="342"/>
        <v>0</v>
      </c>
      <c r="C2814" s="261"/>
      <c r="D2814" s="262"/>
      <c r="E2814" s="263"/>
      <c r="F2814" s="264"/>
      <c r="G2814" s="182">
        <f t="shared" si="343"/>
        <v>0</v>
      </c>
    </row>
    <row r="2815" spans="1:7" ht="20.100000000000001" customHeight="1" x14ac:dyDescent="0.2">
      <c r="A2815" s="260"/>
      <c r="B2815" s="181">
        <f t="shared" si="342"/>
        <v>0</v>
      </c>
      <c r="C2815" s="261"/>
      <c r="D2815" s="262"/>
      <c r="E2815" s="263"/>
      <c r="F2815" s="264"/>
      <c r="G2815" s="182">
        <f t="shared" si="343"/>
        <v>0</v>
      </c>
    </row>
    <row r="2816" spans="1:7" ht="20.100000000000001" customHeight="1" x14ac:dyDescent="0.2">
      <c r="A2816" s="260"/>
      <c r="B2816" s="181">
        <f t="shared" si="342"/>
        <v>0</v>
      </c>
      <c r="C2816" s="261"/>
      <c r="D2816" s="262"/>
      <c r="E2816" s="266"/>
      <c r="F2816" s="264"/>
      <c r="G2816" s="182">
        <f t="shared" si="343"/>
        <v>0</v>
      </c>
    </row>
    <row r="2817" spans="1:7" ht="20.100000000000001" customHeight="1" x14ac:dyDescent="0.2">
      <c r="A2817" s="260"/>
      <c r="B2817" s="181">
        <f t="shared" si="342"/>
        <v>0</v>
      </c>
      <c r="C2817" s="261"/>
      <c r="D2817" s="262"/>
      <c r="E2817" s="266"/>
      <c r="F2817" s="264"/>
      <c r="G2817" s="182">
        <f t="shared" si="343"/>
        <v>0</v>
      </c>
    </row>
    <row r="2818" spans="1:7" ht="20.100000000000001" customHeight="1" x14ac:dyDescent="0.2">
      <c r="A2818" s="260"/>
      <c r="B2818" s="181">
        <f t="shared" si="342"/>
        <v>0</v>
      </c>
      <c r="C2818" s="261"/>
      <c r="D2818" s="262"/>
      <c r="E2818" s="263"/>
      <c r="F2818" s="264"/>
      <c r="G2818" s="182">
        <f t="shared" si="343"/>
        <v>0</v>
      </c>
    </row>
    <row r="2819" spans="1:7" ht="20.100000000000001" customHeight="1" x14ac:dyDescent="0.2">
      <c r="A2819" s="260"/>
      <c r="B2819" s="181">
        <f t="shared" si="342"/>
        <v>0</v>
      </c>
      <c r="C2819" s="261"/>
      <c r="D2819" s="262"/>
      <c r="E2819" s="263"/>
      <c r="F2819" s="264"/>
      <c r="G2819" s="182">
        <f t="shared" si="343"/>
        <v>0</v>
      </c>
    </row>
    <row r="2820" spans="1:7" ht="20.100000000000001" customHeight="1" x14ac:dyDescent="0.2">
      <c r="A2820" s="260"/>
      <c r="B2820" s="181">
        <f t="shared" si="342"/>
        <v>0</v>
      </c>
      <c r="C2820" s="261"/>
      <c r="D2820" s="262"/>
      <c r="E2820" s="263"/>
      <c r="F2820" s="264"/>
      <c r="G2820" s="182">
        <f t="shared" si="343"/>
        <v>0</v>
      </c>
    </row>
    <row r="2821" spans="1:7" ht="20.100000000000001" customHeight="1" x14ac:dyDescent="0.2">
      <c r="A2821" s="260"/>
      <c r="B2821" s="181">
        <f t="shared" si="342"/>
        <v>0</v>
      </c>
      <c r="C2821" s="261"/>
      <c r="D2821" s="262"/>
      <c r="E2821" s="263"/>
      <c r="F2821" s="264"/>
      <c r="G2821" s="182">
        <f t="shared" si="343"/>
        <v>0</v>
      </c>
    </row>
    <row r="2822" spans="1:7" ht="20.100000000000001" customHeight="1" x14ac:dyDescent="0.2">
      <c r="A2822" s="260"/>
      <c r="B2822" s="181">
        <f t="shared" si="342"/>
        <v>0</v>
      </c>
      <c r="C2822" s="261"/>
      <c r="D2822" s="262"/>
      <c r="E2822" s="263"/>
      <c r="F2822" s="264"/>
      <c r="G2822" s="182">
        <f t="shared" si="343"/>
        <v>0</v>
      </c>
    </row>
    <row r="2823" spans="1:7" ht="20.100000000000001" customHeight="1" x14ac:dyDescent="0.2">
      <c r="A2823" s="260"/>
      <c r="B2823" s="181">
        <f t="shared" si="342"/>
        <v>0</v>
      </c>
      <c r="C2823" s="261"/>
      <c r="D2823" s="262"/>
      <c r="E2823" s="263"/>
      <c r="F2823" s="264"/>
      <c r="G2823" s="182">
        <f t="shared" si="343"/>
        <v>0</v>
      </c>
    </row>
    <row r="2824" spans="1:7" ht="20.100000000000001" customHeight="1" x14ac:dyDescent="0.2">
      <c r="A2824" s="183"/>
      <c r="B2824" s="169"/>
      <c r="C2824" s="169"/>
      <c r="D2824" s="164"/>
      <c r="E2824" s="165"/>
      <c r="F2824" s="184" t="s">
        <v>38</v>
      </c>
      <c r="G2824" s="185">
        <f>SUBTOTAL(9,G2812:G2823)</f>
        <v>0</v>
      </c>
    </row>
    <row r="2825" spans="1:7" ht="20.100000000000001" customHeight="1" x14ac:dyDescent="0.2">
      <c r="A2825" s="183"/>
      <c r="B2825" s="169"/>
      <c r="C2825" s="186" t="s">
        <v>826</v>
      </c>
      <c r="D2825" s="164"/>
      <c r="E2825" s="165"/>
      <c r="F2825" s="166"/>
      <c r="G2825" s="187"/>
    </row>
    <row r="2826" spans="1:7" ht="20.100000000000001" customHeight="1" x14ac:dyDescent="0.2">
      <c r="A2826" s="260"/>
      <c r="B2826" s="181">
        <f t="shared" ref="B2826:B2835" si="344">IF(A2826=0,0,VLOOKUP(A2826,Tabla_Indices,2,FALSE))</f>
        <v>0</v>
      </c>
      <c r="C2826" s="267"/>
      <c r="D2826" s="262"/>
      <c r="E2826" s="263"/>
      <c r="F2826" s="264"/>
      <c r="G2826" s="182">
        <f>ROUND(E2826*F2826,2)</f>
        <v>0</v>
      </c>
    </row>
    <row r="2827" spans="1:7" ht="20.100000000000001" customHeight="1" x14ac:dyDescent="0.2">
      <c r="A2827" s="260"/>
      <c r="B2827" s="181">
        <f t="shared" si="344"/>
        <v>0</v>
      </c>
      <c r="C2827" s="261"/>
      <c r="D2827" s="262"/>
      <c r="E2827" s="263"/>
      <c r="F2827" s="264"/>
      <c r="G2827" s="182">
        <f>ROUND(E2827*F2827,2)</f>
        <v>0</v>
      </c>
    </row>
    <row r="2828" spans="1:7" ht="20.100000000000001" customHeight="1" x14ac:dyDescent="0.2">
      <c r="A2828" s="260"/>
      <c r="B2828" s="181">
        <f t="shared" si="344"/>
        <v>0</v>
      </c>
      <c r="C2828" s="261"/>
      <c r="D2828" s="262"/>
      <c r="E2828" s="263"/>
      <c r="F2828" s="264"/>
      <c r="G2828" s="182">
        <f t="shared" ref="G2828:G2835" si="345">ROUND(E2828*F2828,2)</f>
        <v>0</v>
      </c>
    </row>
    <row r="2829" spans="1:7" ht="20.100000000000001" customHeight="1" x14ac:dyDescent="0.2">
      <c r="A2829" s="260"/>
      <c r="B2829" s="181">
        <f t="shared" si="344"/>
        <v>0</v>
      </c>
      <c r="C2829" s="261"/>
      <c r="D2829" s="262"/>
      <c r="E2829" s="263"/>
      <c r="F2829" s="264"/>
      <c r="G2829" s="182">
        <f t="shared" si="345"/>
        <v>0</v>
      </c>
    </row>
    <row r="2830" spans="1:7" ht="20.100000000000001" customHeight="1" x14ac:dyDescent="0.2">
      <c r="A2830" s="260"/>
      <c r="B2830" s="181">
        <f t="shared" si="344"/>
        <v>0</v>
      </c>
      <c r="C2830" s="261"/>
      <c r="D2830" s="262"/>
      <c r="E2830" s="263"/>
      <c r="F2830" s="264"/>
      <c r="G2830" s="182">
        <f t="shared" si="345"/>
        <v>0</v>
      </c>
    </row>
    <row r="2831" spans="1:7" ht="20.100000000000001" customHeight="1" x14ac:dyDescent="0.2">
      <c r="A2831" s="260"/>
      <c r="B2831" s="181">
        <f t="shared" si="344"/>
        <v>0</v>
      </c>
      <c r="C2831" s="261"/>
      <c r="D2831" s="262"/>
      <c r="E2831" s="263"/>
      <c r="F2831" s="264"/>
      <c r="G2831" s="182">
        <f t="shared" si="345"/>
        <v>0</v>
      </c>
    </row>
    <row r="2832" spans="1:7" ht="20.100000000000001" customHeight="1" x14ac:dyDescent="0.2">
      <c r="A2832" s="260"/>
      <c r="B2832" s="181">
        <f t="shared" si="344"/>
        <v>0</v>
      </c>
      <c r="C2832" s="261"/>
      <c r="D2832" s="262"/>
      <c r="E2832" s="263"/>
      <c r="F2832" s="264"/>
      <c r="G2832" s="182">
        <f t="shared" si="345"/>
        <v>0</v>
      </c>
    </row>
    <row r="2833" spans="1:7" ht="20.100000000000001" customHeight="1" x14ac:dyDescent="0.2">
      <c r="A2833" s="260"/>
      <c r="B2833" s="181">
        <f t="shared" si="344"/>
        <v>0</v>
      </c>
      <c r="C2833" s="261"/>
      <c r="D2833" s="262"/>
      <c r="E2833" s="263"/>
      <c r="F2833" s="264"/>
      <c r="G2833" s="182">
        <f t="shared" si="345"/>
        <v>0</v>
      </c>
    </row>
    <row r="2834" spans="1:7" ht="20.100000000000001" customHeight="1" x14ac:dyDescent="0.2">
      <c r="A2834" s="260"/>
      <c r="B2834" s="181">
        <f t="shared" si="344"/>
        <v>0</v>
      </c>
      <c r="C2834" s="261"/>
      <c r="D2834" s="262"/>
      <c r="E2834" s="263"/>
      <c r="F2834" s="264"/>
      <c r="G2834" s="182">
        <f t="shared" si="345"/>
        <v>0</v>
      </c>
    </row>
    <row r="2835" spans="1:7" ht="20.100000000000001" customHeight="1" x14ac:dyDescent="0.2">
      <c r="A2835" s="260"/>
      <c r="B2835" s="181">
        <f t="shared" si="344"/>
        <v>0</v>
      </c>
      <c r="C2835" s="261"/>
      <c r="D2835" s="262"/>
      <c r="E2835" s="263"/>
      <c r="F2835" s="264"/>
      <c r="G2835" s="182">
        <f t="shared" si="345"/>
        <v>0</v>
      </c>
    </row>
    <row r="2836" spans="1:7" ht="20.100000000000001" customHeight="1" x14ac:dyDescent="0.2">
      <c r="A2836" s="183"/>
      <c r="B2836" s="169"/>
      <c r="C2836" s="169"/>
      <c r="D2836" s="164"/>
      <c r="E2836" s="165"/>
      <c r="F2836" s="184" t="s">
        <v>39</v>
      </c>
      <c r="G2836" s="185">
        <f>SUBTOTAL(9,G2826:G2835)</f>
        <v>0</v>
      </c>
    </row>
    <row r="2837" spans="1:7" ht="20.100000000000001" customHeight="1" x14ac:dyDescent="0.2">
      <c r="A2837" s="183"/>
      <c r="B2837" s="169"/>
      <c r="C2837" s="186" t="s">
        <v>827</v>
      </c>
      <c r="D2837" s="164"/>
      <c r="E2837" s="165"/>
      <c r="F2837" s="169"/>
      <c r="G2837" s="187"/>
    </row>
    <row r="2838" spans="1:7" ht="20.100000000000001" customHeight="1" x14ac:dyDescent="0.2">
      <c r="A2838" s="260"/>
      <c r="B2838" s="181">
        <f t="shared" ref="B2838:B2846" si="346">IF(A2838=0,0,VLOOKUP(A2838,Tabla_Indices,2,FALSE))</f>
        <v>0</v>
      </c>
      <c r="C2838" s="261"/>
      <c r="D2838" s="262"/>
      <c r="E2838" s="263"/>
      <c r="F2838" s="268"/>
      <c r="G2838" s="188">
        <f>ROUND(E2838*F2838,2)</f>
        <v>0</v>
      </c>
    </row>
    <row r="2839" spans="1:7" ht="20.100000000000001" customHeight="1" x14ac:dyDescent="0.2">
      <c r="A2839" s="260"/>
      <c r="B2839" s="181">
        <f t="shared" si="346"/>
        <v>0</v>
      </c>
      <c r="C2839" s="267"/>
      <c r="D2839" s="262"/>
      <c r="E2839" s="263"/>
      <c r="F2839" s="264"/>
      <c r="G2839" s="188">
        <f>ROUND(E2839*F2839,2)</f>
        <v>0</v>
      </c>
    </row>
    <row r="2840" spans="1:7" ht="20.100000000000001" customHeight="1" x14ac:dyDescent="0.2">
      <c r="A2840" s="260"/>
      <c r="B2840" s="181">
        <f t="shared" si="346"/>
        <v>0</v>
      </c>
      <c r="C2840" s="269"/>
      <c r="D2840" s="262"/>
      <c r="E2840" s="263"/>
      <c r="F2840" s="264"/>
      <c r="G2840" s="188">
        <f>ROUND(E2840*F2840,2)</f>
        <v>0</v>
      </c>
    </row>
    <row r="2841" spans="1:7" ht="20.100000000000001" customHeight="1" x14ac:dyDescent="0.2">
      <c r="A2841" s="260"/>
      <c r="B2841" s="181">
        <f t="shared" si="346"/>
        <v>0</v>
      </c>
      <c r="C2841" s="269"/>
      <c r="D2841" s="262"/>
      <c r="E2841" s="263"/>
      <c r="F2841" s="264"/>
      <c r="G2841" s="188">
        <f>ROUND(E2841*F2841,2)</f>
        <v>0</v>
      </c>
    </row>
    <row r="2842" spans="1:7" ht="20.100000000000001" customHeight="1" x14ac:dyDescent="0.2">
      <c r="A2842" s="260"/>
      <c r="B2842" s="181">
        <f t="shared" si="346"/>
        <v>0</v>
      </c>
      <c r="C2842" s="269"/>
      <c r="D2842" s="262"/>
      <c r="E2842" s="263"/>
      <c r="F2842" s="264"/>
      <c r="G2842" s="188">
        <f t="shared" ref="G2842:G2846" si="347">ROUND(E2842*F2842,2)</f>
        <v>0</v>
      </c>
    </row>
    <row r="2843" spans="1:7" ht="20.100000000000001" customHeight="1" x14ac:dyDescent="0.2">
      <c r="A2843" s="260"/>
      <c r="B2843" s="181">
        <f t="shared" si="346"/>
        <v>0</v>
      </c>
      <c r="C2843" s="269"/>
      <c r="D2843" s="262"/>
      <c r="E2843" s="263"/>
      <c r="F2843" s="264"/>
      <c r="G2843" s="188">
        <f t="shared" si="347"/>
        <v>0</v>
      </c>
    </row>
    <row r="2844" spans="1:7" ht="20.100000000000001" customHeight="1" x14ac:dyDescent="0.2">
      <c r="A2844" s="260"/>
      <c r="B2844" s="181">
        <f t="shared" si="346"/>
        <v>0</v>
      </c>
      <c r="C2844" s="261"/>
      <c r="D2844" s="262"/>
      <c r="E2844" s="263"/>
      <c r="F2844" s="264"/>
      <c r="G2844" s="188">
        <f t="shared" si="347"/>
        <v>0</v>
      </c>
    </row>
    <row r="2845" spans="1:7" ht="20.100000000000001" customHeight="1" x14ac:dyDescent="0.2">
      <c r="A2845" s="260"/>
      <c r="B2845" s="181">
        <f t="shared" si="346"/>
        <v>0</v>
      </c>
      <c r="C2845" s="261"/>
      <c r="D2845" s="262"/>
      <c r="E2845" s="263"/>
      <c r="F2845" s="264"/>
      <c r="G2845" s="188">
        <f t="shared" si="347"/>
        <v>0</v>
      </c>
    </row>
    <row r="2846" spans="1:7" ht="20.100000000000001" customHeight="1" x14ac:dyDescent="0.2">
      <c r="A2846" s="260"/>
      <c r="B2846" s="181">
        <f t="shared" si="346"/>
        <v>0</v>
      </c>
      <c r="C2846" s="261"/>
      <c r="D2846" s="262"/>
      <c r="E2846" s="263"/>
      <c r="F2846" s="264"/>
      <c r="G2846" s="188">
        <f t="shared" si="347"/>
        <v>0</v>
      </c>
    </row>
    <row r="2847" spans="1:7" ht="20.100000000000001" customHeight="1" x14ac:dyDescent="0.2">
      <c r="A2847" s="189"/>
      <c r="B2847" s="164"/>
      <c r="C2847" s="169"/>
      <c r="D2847" s="164"/>
      <c r="E2847" s="165"/>
      <c r="F2847" s="184" t="s">
        <v>40</v>
      </c>
      <c r="G2847" s="185">
        <f>SUBTOTAL(9,G2838:G2846)</f>
        <v>0</v>
      </c>
    </row>
    <row r="2848" spans="1:7" ht="20.100000000000001" customHeight="1" thickBot="1" x14ac:dyDescent="0.25">
      <c r="A2848" s="190"/>
      <c r="B2848" s="191"/>
      <c r="C2848" s="192"/>
      <c r="D2848" s="191"/>
      <c r="E2848" s="193"/>
      <c r="F2848" s="194"/>
      <c r="G2848" s="195"/>
    </row>
    <row r="2849" spans="1:7" ht="20.100000000000001" customHeight="1" thickBot="1" x14ac:dyDescent="0.25">
      <c r="A2849" s="244" t="str">
        <f>B2807</f>
        <v>16-2</v>
      </c>
      <c r="B2849" s="242" t="str">
        <f>C2807</f>
        <v>Látex cielorraso antihongos</v>
      </c>
      <c r="C2849" s="196"/>
      <c r="D2849" s="196" t="s">
        <v>41</v>
      </c>
      <c r="E2849" s="197"/>
      <c r="F2849" s="198" t="s">
        <v>42</v>
      </c>
      <c r="G2849" s="199">
        <f>SUBTOTAL(9,G2812:G2848)</f>
        <v>0</v>
      </c>
    </row>
    <row r="2850" spans="1:7" ht="20.100000000000001" customHeight="1" thickTop="1" thickBot="1" x14ac:dyDescent="0.25">
      <c r="A2850" s="298"/>
      <c r="B2850" s="299"/>
      <c r="C2850" s="300"/>
      <c r="D2850" s="300"/>
      <c r="E2850" s="301"/>
      <c r="F2850" s="302"/>
      <c r="G2850" s="303"/>
    </row>
    <row r="2851" spans="1:7" ht="20.100000000000001" customHeight="1" thickTop="1" x14ac:dyDescent="0.2">
      <c r="A2851" s="335" t="s">
        <v>44</v>
      </c>
      <c r="B2851" s="336"/>
      <c r="C2851" s="336"/>
      <c r="D2851" s="336"/>
      <c r="E2851" s="336"/>
      <c r="F2851" s="336"/>
      <c r="G2851" s="337"/>
    </row>
    <row r="2852" spans="1:7" ht="20.100000000000001" customHeight="1" x14ac:dyDescent="0.2">
      <c r="A2852" s="154" t="s">
        <v>823</v>
      </c>
      <c r="B2852" s="155" t="str">
        <f>Comitente</f>
        <v>DIRECCIÓN ARQUITECTURA</v>
      </c>
      <c r="C2852" s="156"/>
      <c r="D2852" s="157"/>
      <c r="E2852" s="157"/>
      <c r="F2852" s="158"/>
      <c r="G2852" s="159"/>
    </row>
    <row r="2853" spans="1:7" ht="20.100000000000001" customHeight="1" x14ac:dyDescent="0.2">
      <c r="A2853" s="154" t="s">
        <v>824</v>
      </c>
      <c r="B2853" s="155">
        <f>Contratista</f>
        <v>0</v>
      </c>
      <c r="C2853" s="160"/>
      <c r="D2853" s="160"/>
      <c r="E2853" s="160"/>
      <c r="F2853" s="155"/>
      <c r="G2853" s="161"/>
    </row>
    <row r="2854" spans="1:7" ht="20.100000000000001" customHeight="1" x14ac:dyDescent="0.2">
      <c r="A2854" s="154" t="s">
        <v>31</v>
      </c>
      <c r="B2854" s="155" t="str">
        <f>Obra</f>
        <v>ESTADIO DEPORTIVO U.P.C.N.</v>
      </c>
      <c r="C2854" s="160"/>
      <c r="D2854" s="160"/>
      <c r="E2854" s="160"/>
      <c r="F2854" s="155" t="s">
        <v>45</v>
      </c>
      <c r="G2854" s="161" t="str">
        <f>Fecha_Base</f>
        <v>02/11/2017</v>
      </c>
    </row>
    <row r="2855" spans="1:7" ht="20.100000000000001" customHeight="1" x14ac:dyDescent="0.2">
      <c r="A2855" s="162" t="s">
        <v>822</v>
      </c>
      <c r="B2855" s="163" t="str">
        <f>Ubicación</f>
        <v>DEPARTAMENTO RAWSON</v>
      </c>
      <c r="C2855" s="163"/>
      <c r="D2855" s="164"/>
      <c r="E2855" s="165"/>
      <c r="F2855" s="166"/>
      <c r="G2855" s="167"/>
    </row>
    <row r="2856" spans="1:7" ht="20.100000000000001" customHeight="1" x14ac:dyDescent="0.2">
      <c r="A2856" s="162" t="s">
        <v>46</v>
      </c>
      <c r="B2856" s="270">
        <v>16</v>
      </c>
      <c r="C2856" s="169" t="str">
        <f>IF(B2856="","",VLOOKUP(B2856,Computo_Presupuesto,2,FALSE))</f>
        <v>PINTURAS</v>
      </c>
      <c r="D2856" s="170"/>
      <c r="E2856" s="165"/>
      <c r="F2856" s="166"/>
      <c r="G2856" s="167"/>
    </row>
    <row r="2857" spans="1:7" ht="20.100000000000001" customHeight="1" x14ac:dyDescent="0.2">
      <c r="A2857" s="162" t="s">
        <v>32</v>
      </c>
      <c r="B2857" s="248" t="s">
        <v>1200</v>
      </c>
      <c r="C2857" s="169" t="str">
        <f>IF(B2857=0,"",VLOOKUP(B2857,Computo_Presupuesto,2,FALSE))</f>
        <v>Esmalte sintético sobre carpintería madera</v>
      </c>
      <c r="D2857" s="164"/>
      <c r="E2857" s="165"/>
      <c r="F2857" s="163" t="s">
        <v>33</v>
      </c>
      <c r="G2857" s="171" t="str">
        <f>IF(B2857=0,"",VLOOKUP(B2857,Computo_Presupuesto,4,FALSE))</f>
        <v>m2</v>
      </c>
    </row>
    <row r="2858" spans="1:7" ht="20.100000000000001" customHeight="1" x14ac:dyDescent="0.2">
      <c r="A2858" s="162"/>
      <c r="B2858" s="163"/>
      <c r="C2858" s="169"/>
      <c r="D2858" s="164"/>
      <c r="E2858" s="165"/>
      <c r="F2858" s="169"/>
      <c r="G2858" s="172"/>
    </row>
    <row r="2859" spans="1:7" ht="20.100000000000001" customHeight="1" x14ac:dyDescent="0.2">
      <c r="A2859" s="338" t="s">
        <v>685</v>
      </c>
      <c r="B2859" s="339"/>
      <c r="C2859" s="340" t="s">
        <v>0</v>
      </c>
      <c r="D2859" s="340" t="s">
        <v>34</v>
      </c>
      <c r="E2859" s="341" t="s">
        <v>35</v>
      </c>
      <c r="F2859" s="342" t="s">
        <v>36</v>
      </c>
      <c r="G2859" s="343" t="s">
        <v>37</v>
      </c>
    </row>
    <row r="2860" spans="1:7" ht="20.100000000000001" customHeight="1" x14ac:dyDescent="0.2">
      <c r="A2860" s="173" t="s">
        <v>686</v>
      </c>
      <c r="B2860" s="174" t="s">
        <v>687</v>
      </c>
      <c r="C2860" s="340"/>
      <c r="D2860" s="340"/>
      <c r="E2860" s="341"/>
      <c r="F2860" s="342"/>
      <c r="G2860" s="343"/>
    </row>
    <row r="2861" spans="1:7" ht="20.100000000000001" customHeight="1" x14ac:dyDescent="0.2">
      <c r="A2861" s="307"/>
      <c r="B2861" s="175"/>
      <c r="C2861" s="176" t="s">
        <v>825</v>
      </c>
      <c r="D2861" s="177"/>
      <c r="E2861" s="178"/>
      <c r="F2861" s="179"/>
      <c r="G2861" s="180"/>
    </row>
    <row r="2862" spans="1:7" ht="20.100000000000001" customHeight="1" x14ac:dyDescent="0.2">
      <c r="A2862" s="260"/>
      <c r="B2862" s="181">
        <f t="shared" ref="B2862:B2873" si="348">IF(A2862=0,0,VLOOKUP(A2862,Tabla_Indices,2,FALSE))</f>
        <v>0</v>
      </c>
      <c r="C2862" s="261"/>
      <c r="D2862" s="262"/>
      <c r="E2862" s="263"/>
      <c r="F2862" s="264"/>
      <c r="G2862" s="182">
        <f>ROUND(E2862*F2862,2)</f>
        <v>0</v>
      </c>
    </row>
    <row r="2863" spans="1:7" ht="20.100000000000001" customHeight="1" x14ac:dyDescent="0.2">
      <c r="A2863" s="265"/>
      <c r="B2863" s="181">
        <f t="shared" si="348"/>
        <v>0</v>
      </c>
      <c r="C2863" s="261"/>
      <c r="D2863" s="262"/>
      <c r="E2863" s="263"/>
      <c r="F2863" s="264"/>
      <c r="G2863" s="182">
        <f t="shared" ref="G2863:G2873" si="349">ROUND(E2863*F2863,2)</f>
        <v>0</v>
      </c>
    </row>
    <row r="2864" spans="1:7" ht="20.100000000000001" customHeight="1" x14ac:dyDescent="0.2">
      <c r="A2864" s="260"/>
      <c r="B2864" s="181">
        <f t="shared" si="348"/>
        <v>0</v>
      </c>
      <c r="C2864" s="261"/>
      <c r="D2864" s="262"/>
      <c r="E2864" s="263"/>
      <c r="F2864" s="264"/>
      <c r="G2864" s="182">
        <f t="shared" si="349"/>
        <v>0</v>
      </c>
    </row>
    <row r="2865" spans="1:7" ht="20.100000000000001" customHeight="1" x14ac:dyDescent="0.2">
      <c r="A2865" s="260"/>
      <c r="B2865" s="181">
        <f t="shared" si="348"/>
        <v>0</v>
      </c>
      <c r="C2865" s="261"/>
      <c r="D2865" s="262"/>
      <c r="E2865" s="263"/>
      <c r="F2865" s="264"/>
      <c r="G2865" s="182">
        <f t="shared" si="349"/>
        <v>0</v>
      </c>
    </row>
    <row r="2866" spans="1:7" ht="20.100000000000001" customHeight="1" x14ac:dyDescent="0.2">
      <c r="A2866" s="260"/>
      <c r="B2866" s="181">
        <f t="shared" si="348"/>
        <v>0</v>
      </c>
      <c r="C2866" s="261"/>
      <c r="D2866" s="262"/>
      <c r="E2866" s="266"/>
      <c r="F2866" s="264"/>
      <c r="G2866" s="182">
        <f t="shared" si="349"/>
        <v>0</v>
      </c>
    </row>
    <row r="2867" spans="1:7" ht="20.100000000000001" customHeight="1" x14ac:dyDescent="0.2">
      <c r="A2867" s="260"/>
      <c r="B2867" s="181">
        <f t="shared" si="348"/>
        <v>0</v>
      </c>
      <c r="C2867" s="261"/>
      <c r="D2867" s="262"/>
      <c r="E2867" s="266"/>
      <c r="F2867" s="264"/>
      <c r="G2867" s="182">
        <f t="shared" si="349"/>
        <v>0</v>
      </c>
    </row>
    <row r="2868" spans="1:7" ht="20.100000000000001" customHeight="1" x14ac:dyDescent="0.2">
      <c r="A2868" s="260"/>
      <c r="B2868" s="181">
        <f t="shared" si="348"/>
        <v>0</v>
      </c>
      <c r="C2868" s="261"/>
      <c r="D2868" s="262"/>
      <c r="E2868" s="263"/>
      <c r="F2868" s="264"/>
      <c r="G2868" s="182">
        <f t="shared" si="349"/>
        <v>0</v>
      </c>
    </row>
    <row r="2869" spans="1:7" ht="20.100000000000001" customHeight="1" x14ac:dyDescent="0.2">
      <c r="A2869" s="260"/>
      <c r="B2869" s="181">
        <f t="shared" si="348"/>
        <v>0</v>
      </c>
      <c r="C2869" s="261"/>
      <c r="D2869" s="262"/>
      <c r="E2869" s="263"/>
      <c r="F2869" s="264"/>
      <c r="G2869" s="182">
        <f t="shared" si="349"/>
        <v>0</v>
      </c>
    </row>
    <row r="2870" spans="1:7" ht="20.100000000000001" customHeight="1" x14ac:dyDescent="0.2">
      <c r="A2870" s="260"/>
      <c r="B2870" s="181">
        <f t="shared" si="348"/>
        <v>0</v>
      </c>
      <c r="C2870" s="261"/>
      <c r="D2870" s="262"/>
      <c r="E2870" s="263"/>
      <c r="F2870" s="264"/>
      <c r="G2870" s="182">
        <f t="shared" si="349"/>
        <v>0</v>
      </c>
    </row>
    <row r="2871" spans="1:7" ht="20.100000000000001" customHeight="1" x14ac:dyDescent="0.2">
      <c r="A2871" s="260"/>
      <c r="B2871" s="181">
        <f t="shared" si="348"/>
        <v>0</v>
      </c>
      <c r="C2871" s="261"/>
      <c r="D2871" s="262"/>
      <c r="E2871" s="263"/>
      <c r="F2871" s="264"/>
      <c r="G2871" s="182">
        <f t="shared" si="349"/>
        <v>0</v>
      </c>
    </row>
    <row r="2872" spans="1:7" ht="20.100000000000001" customHeight="1" x14ac:dyDescent="0.2">
      <c r="A2872" s="260"/>
      <c r="B2872" s="181">
        <f t="shared" si="348"/>
        <v>0</v>
      </c>
      <c r="C2872" s="261"/>
      <c r="D2872" s="262"/>
      <c r="E2872" s="263"/>
      <c r="F2872" s="264"/>
      <c r="G2872" s="182">
        <f t="shared" si="349"/>
        <v>0</v>
      </c>
    </row>
    <row r="2873" spans="1:7" ht="20.100000000000001" customHeight="1" x14ac:dyDescent="0.2">
      <c r="A2873" s="260"/>
      <c r="B2873" s="181">
        <f t="shared" si="348"/>
        <v>0</v>
      </c>
      <c r="C2873" s="261"/>
      <c r="D2873" s="262"/>
      <c r="E2873" s="263"/>
      <c r="F2873" s="264"/>
      <c r="G2873" s="182">
        <f t="shared" si="349"/>
        <v>0</v>
      </c>
    </row>
    <row r="2874" spans="1:7" ht="20.100000000000001" customHeight="1" x14ac:dyDescent="0.2">
      <c r="A2874" s="183"/>
      <c r="B2874" s="169"/>
      <c r="C2874" s="169"/>
      <c r="D2874" s="164"/>
      <c r="E2874" s="165"/>
      <c r="F2874" s="184" t="s">
        <v>38</v>
      </c>
      <c r="G2874" s="185">
        <f>SUBTOTAL(9,G2862:G2873)</f>
        <v>0</v>
      </c>
    </row>
    <row r="2875" spans="1:7" ht="20.100000000000001" customHeight="1" x14ac:dyDescent="0.2">
      <c r="A2875" s="183"/>
      <c r="B2875" s="169"/>
      <c r="C2875" s="186" t="s">
        <v>826</v>
      </c>
      <c r="D2875" s="164"/>
      <c r="E2875" s="165"/>
      <c r="F2875" s="166"/>
      <c r="G2875" s="187"/>
    </row>
    <row r="2876" spans="1:7" ht="20.100000000000001" customHeight="1" x14ac:dyDescent="0.2">
      <c r="A2876" s="260"/>
      <c r="B2876" s="181">
        <f t="shared" ref="B2876:B2885" si="350">IF(A2876=0,0,VLOOKUP(A2876,Tabla_Indices,2,FALSE))</f>
        <v>0</v>
      </c>
      <c r="C2876" s="267"/>
      <c r="D2876" s="262"/>
      <c r="E2876" s="263"/>
      <c r="F2876" s="264"/>
      <c r="G2876" s="182">
        <f>ROUND(E2876*F2876,2)</f>
        <v>0</v>
      </c>
    </row>
    <row r="2877" spans="1:7" ht="20.100000000000001" customHeight="1" x14ac:dyDescent="0.2">
      <c r="A2877" s="260"/>
      <c r="B2877" s="181">
        <f t="shared" si="350"/>
        <v>0</v>
      </c>
      <c r="C2877" s="261"/>
      <c r="D2877" s="262"/>
      <c r="E2877" s="263"/>
      <c r="F2877" s="264"/>
      <c r="G2877" s="182">
        <f>ROUND(E2877*F2877,2)</f>
        <v>0</v>
      </c>
    </row>
    <row r="2878" spans="1:7" ht="20.100000000000001" customHeight="1" x14ac:dyDescent="0.2">
      <c r="A2878" s="260"/>
      <c r="B2878" s="181">
        <f t="shared" si="350"/>
        <v>0</v>
      </c>
      <c r="C2878" s="261"/>
      <c r="D2878" s="262"/>
      <c r="E2878" s="263"/>
      <c r="F2878" s="264"/>
      <c r="G2878" s="182">
        <f t="shared" ref="G2878:G2885" si="351">ROUND(E2878*F2878,2)</f>
        <v>0</v>
      </c>
    </row>
    <row r="2879" spans="1:7" ht="20.100000000000001" customHeight="1" x14ac:dyDescent="0.2">
      <c r="A2879" s="260"/>
      <c r="B2879" s="181">
        <f t="shared" si="350"/>
        <v>0</v>
      </c>
      <c r="C2879" s="261"/>
      <c r="D2879" s="262"/>
      <c r="E2879" s="263"/>
      <c r="F2879" s="264"/>
      <c r="G2879" s="182">
        <f t="shared" si="351"/>
        <v>0</v>
      </c>
    </row>
    <row r="2880" spans="1:7" ht="20.100000000000001" customHeight="1" x14ac:dyDescent="0.2">
      <c r="A2880" s="260"/>
      <c r="B2880" s="181">
        <f t="shared" si="350"/>
        <v>0</v>
      </c>
      <c r="C2880" s="261"/>
      <c r="D2880" s="262"/>
      <c r="E2880" s="263"/>
      <c r="F2880" s="264"/>
      <c r="G2880" s="182">
        <f t="shared" si="351"/>
        <v>0</v>
      </c>
    </row>
    <row r="2881" spans="1:7" ht="20.100000000000001" customHeight="1" x14ac:dyDescent="0.2">
      <c r="A2881" s="260"/>
      <c r="B2881" s="181">
        <f t="shared" si="350"/>
        <v>0</v>
      </c>
      <c r="C2881" s="261"/>
      <c r="D2881" s="262"/>
      <c r="E2881" s="263"/>
      <c r="F2881" s="264"/>
      <c r="G2881" s="182">
        <f t="shared" si="351"/>
        <v>0</v>
      </c>
    </row>
    <row r="2882" spans="1:7" ht="20.100000000000001" customHeight="1" x14ac:dyDescent="0.2">
      <c r="A2882" s="260"/>
      <c r="B2882" s="181">
        <f t="shared" si="350"/>
        <v>0</v>
      </c>
      <c r="C2882" s="261"/>
      <c r="D2882" s="262"/>
      <c r="E2882" s="263"/>
      <c r="F2882" s="264"/>
      <c r="G2882" s="182">
        <f t="shared" si="351"/>
        <v>0</v>
      </c>
    </row>
    <row r="2883" spans="1:7" ht="20.100000000000001" customHeight="1" x14ac:dyDescent="0.2">
      <c r="A2883" s="260"/>
      <c r="B2883" s="181">
        <f t="shared" si="350"/>
        <v>0</v>
      </c>
      <c r="C2883" s="261"/>
      <c r="D2883" s="262"/>
      <c r="E2883" s="263"/>
      <c r="F2883" s="264"/>
      <c r="G2883" s="182">
        <f t="shared" si="351"/>
        <v>0</v>
      </c>
    </row>
    <row r="2884" spans="1:7" ht="20.100000000000001" customHeight="1" x14ac:dyDescent="0.2">
      <c r="A2884" s="260"/>
      <c r="B2884" s="181">
        <f t="shared" si="350"/>
        <v>0</v>
      </c>
      <c r="C2884" s="261"/>
      <c r="D2884" s="262"/>
      <c r="E2884" s="263"/>
      <c r="F2884" s="264"/>
      <c r="G2884" s="182">
        <f t="shared" si="351"/>
        <v>0</v>
      </c>
    </row>
    <row r="2885" spans="1:7" ht="20.100000000000001" customHeight="1" x14ac:dyDescent="0.2">
      <c r="A2885" s="260"/>
      <c r="B2885" s="181">
        <f t="shared" si="350"/>
        <v>0</v>
      </c>
      <c r="C2885" s="261"/>
      <c r="D2885" s="262"/>
      <c r="E2885" s="263"/>
      <c r="F2885" s="264"/>
      <c r="G2885" s="182">
        <f t="shared" si="351"/>
        <v>0</v>
      </c>
    </row>
    <row r="2886" spans="1:7" ht="20.100000000000001" customHeight="1" x14ac:dyDescent="0.2">
      <c r="A2886" s="183"/>
      <c r="B2886" s="169"/>
      <c r="C2886" s="169"/>
      <c r="D2886" s="164"/>
      <c r="E2886" s="165"/>
      <c r="F2886" s="184" t="s">
        <v>39</v>
      </c>
      <c r="G2886" s="185">
        <f>SUBTOTAL(9,G2876:G2885)</f>
        <v>0</v>
      </c>
    </row>
    <row r="2887" spans="1:7" ht="20.100000000000001" customHeight="1" x14ac:dyDescent="0.2">
      <c r="A2887" s="183"/>
      <c r="B2887" s="169"/>
      <c r="C2887" s="186" t="s">
        <v>827</v>
      </c>
      <c r="D2887" s="164"/>
      <c r="E2887" s="165"/>
      <c r="F2887" s="169"/>
      <c r="G2887" s="187"/>
    </row>
    <row r="2888" spans="1:7" ht="20.100000000000001" customHeight="1" x14ac:dyDescent="0.2">
      <c r="A2888" s="260"/>
      <c r="B2888" s="181">
        <f t="shared" ref="B2888:B2896" si="352">IF(A2888=0,0,VLOOKUP(A2888,Tabla_Indices,2,FALSE))</f>
        <v>0</v>
      </c>
      <c r="C2888" s="261"/>
      <c r="D2888" s="262"/>
      <c r="E2888" s="263"/>
      <c r="F2888" s="268"/>
      <c r="G2888" s="188">
        <f>ROUND(E2888*F2888,2)</f>
        <v>0</v>
      </c>
    </row>
    <row r="2889" spans="1:7" ht="20.100000000000001" customHeight="1" x14ac:dyDescent="0.2">
      <c r="A2889" s="260"/>
      <c r="B2889" s="181">
        <f t="shared" si="352"/>
        <v>0</v>
      </c>
      <c r="C2889" s="267"/>
      <c r="D2889" s="262"/>
      <c r="E2889" s="263"/>
      <c r="F2889" s="264"/>
      <c r="G2889" s="188">
        <f>ROUND(E2889*F2889,2)</f>
        <v>0</v>
      </c>
    </row>
    <row r="2890" spans="1:7" ht="20.100000000000001" customHeight="1" x14ac:dyDescent="0.2">
      <c r="A2890" s="260"/>
      <c r="B2890" s="181">
        <f t="shared" si="352"/>
        <v>0</v>
      </c>
      <c r="C2890" s="269"/>
      <c r="D2890" s="262"/>
      <c r="E2890" s="263"/>
      <c r="F2890" s="264"/>
      <c r="G2890" s="188">
        <f>ROUND(E2890*F2890,2)</f>
        <v>0</v>
      </c>
    </row>
    <row r="2891" spans="1:7" ht="20.100000000000001" customHeight="1" x14ac:dyDescent="0.2">
      <c r="A2891" s="260"/>
      <c r="B2891" s="181">
        <f t="shared" si="352"/>
        <v>0</v>
      </c>
      <c r="C2891" s="269"/>
      <c r="D2891" s="262"/>
      <c r="E2891" s="263"/>
      <c r="F2891" s="264"/>
      <c r="G2891" s="188">
        <f>ROUND(E2891*F2891,2)</f>
        <v>0</v>
      </c>
    </row>
    <row r="2892" spans="1:7" ht="20.100000000000001" customHeight="1" x14ac:dyDescent="0.2">
      <c r="A2892" s="260"/>
      <c r="B2892" s="181">
        <f t="shared" si="352"/>
        <v>0</v>
      </c>
      <c r="C2892" s="269"/>
      <c r="D2892" s="262"/>
      <c r="E2892" s="263"/>
      <c r="F2892" s="264"/>
      <c r="G2892" s="188">
        <f t="shared" ref="G2892:G2896" si="353">ROUND(E2892*F2892,2)</f>
        <v>0</v>
      </c>
    </row>
    <row r="2893" spans="1:7" ht="20.100000000000001" customHeight="1" x14ac:dyDescent="0.2">
      <c r="A2893" s="260"/>
      <c r="B2893" s="181">
        <f t="shared" si="352"/>
        <v>0</v>
      </c>
      <c r="C2893" s="269"/>
      <c r="D2893" s="262"/>
      <c r="E2893" s="263"/>
      <c r="F2893" s="264"/>
      <c r="G2893" s="188">
        <f t="shared" si="353"/>
        <v>0</v>
      </c>
    </row>
    <row r="2894" spans="1:7" ht="20.100000000000001" customHeight="1" x14ac:dyDescent="0.2">
      <c r="A2894" s="260"/>
      <c r="B2894" s="181">
        <f t="shared" si="352"/>
        <v>0</v>
      </c>
      <c r="C2894" s="261"/>
      <c r="D2894" s="262"/>
      <c r="E2894" s="263"/>
      <c r="F2894" s="264"/>
      <c r="G2894" s="188">
        <f t="shared" si="353"/>
        <v>0</v>
      </c>
    </row>
    <row r="2895" spans="1:7" ht="20.100000000000001" customHeight="1" x14ac:dyDescent="0.2">
      <c r="A2895" s="260"/>
      <c r="B2895" s="181">
        <f t="shared" si="352"/>
        <v>0</v>
      </c>
      <c r="C2895" s="261"/>
      <c r="D2895" s="262"/>
      <c r="E2895" s="263"/>
      <c r="F2895" s="264"/>
      <c r="G2895" s="188">
        <f t="shared" si="353"/>
        <v>0</v>
      </c>
    </row>
    <row r="2896" spans="1:7" ht="20.100000000000001" customHeight="1" x14ac:dyDescent="0.2">
      <c r="A2896" s="260"/>
      <c r="B2896" s="181">
        <f t="shared" si="352"/>
        <v>0</v>
      </c>
      <c r="C2896" s="261"/>
      <c r="D2896" s="262"/>
      <c r="E2896" s="263"/>
      <c r="F2896" s="264"/>
      <c r="G2896" s="188">
        <f t="shared" si="353"/>
        <v>0</v>
      </c>
    </row>
    <row r="2897" spans="1:7" ht="20.100000000000001" customHeight="1" x14ac:dyDescent="0.2">
      <c r="A2897" s="189"/>
      <c r="B2897" s="164"/>
      <c r="C2897" s="169"/>
      <c r="D2897" s="164"/>
      <c r="E2897" s="165"/>
      <c r="F2897" s="184" t="s">
        <v>40</v>
      </c>
      <c r="G2897" s="185">
        <f>SUBTOTAL(9,G2888:G2896)</f>
        <v>0</v>
      </c>
    </row>
    <row r="2898" spans="1:7" ht="20.100000000000001" customHeight="1" thickBot="1" x14ac:dyDescent="0.25">
      <c r="A2898" s="190"/>
      <c r="B2898" s="191"/>
      <c r="C2898" s="192"/>
      <c r="D2898" s="191"/>
      <c r="E2898" s="193"/>
      <c r="F2898" s="194"/>
      <c r="G2898" s="195"/>
    </row>
    <row r="2899" spans="1:7" ht="20.100000000000001" customHeight="1" thickBot="1" x14ac:dyDescent="0.25">
      <c r="A2899" s="244" t="str">
        <f>B2857</f>
        <v>16-3</v>
      </c>
      <c r="B2899" s="242" t="str">
        <f>C2857</f>
        <v>Esmalte sintético sobre carpintería madera</v>
      </c>
      <c r="C2899" s="196"/>
      <c r="D2899" s="196" t="s">
        <v>41</v>
      </c>
      <c r="E2899" s="197"/>
      <c r="F2899" s="198" t="s">
        <v>42</v>
      </c>
      <c r="G2899" s="199">
        <f>SUBTOTAL(9,G2862:G2898)</f>
        <v>0</v>
      </c>
    </row>
    <row r="2900" spans="1:7" ht="20.100000000000001" customHeight="1" thickTop="1" thickBot="1" x14ac:dyDescent="0.25">
      <c r="A2900" s="298"/>
      <c r="B2900" s="299"/>
      <c r="C2900" s="300"/>
      <c r="D2900" s="300"/>
      <c r="E2900" s="301"/>
      <c r="F2900" s="302"/>
      <c r="G2900" s="303"/>
    </row>
    <row r="2901" spans="1:7" ht="20.100000000000001" customHeight="1" thickTop="1" x14ac:dyDescent="0.2">
      <c r="A2901" s="335" t="s">
        <v>44</v>
      </c>
      <c r="B2901" s="336"/>
      <c r="C2901" s="336"/>
      <c r="D2901" s="336"/>
      <c r="E2901" s="336"/>
      <c r="F2901" s="336"/>
      <c r="G2901" s="337"/>
    </row>
    <row r="2902" spans="1:7" ht="20.100000000000001" customHeight="1" x14ac:dyDescent="0.2">
      <c r="A2902" s="154" t="s">
        <v>823</v>
      </c>
      <c r="B2902" s="155" t="str">
        <f>Comitente</f>
        <v>DIRECCIÓN ARQUITECTURA</v>
      </c>
      <c r="C2902" s="156"/>
      <c r="D2902" s="157"/>
      <c r="E2902" s="157"/>
      <c r="F2902" s="158"/>
      <c r="G2902" s="159"/>
    </row>
    <row r="2903" spans="1:7" ht="20.100000000000001" customHeight="1" x14ac:dyDescent="0.2">
      <c r="A2903" s="154" t="s">
        <v>824</v>
      </c>
      <c r="B2903" s="155">
        <f>Contratista</f>
        <v>0</v>
      </c>
      <c r="C2903" s="160"/>
      <c r="D2903" s="160"/>
      <c r="E2903" s="160"/>
      <c r="F2903" s="155"/>
      <c r="G2903" s="161"/>
    </row>
    <row r="2904" spans="1:7" ht="20.100000000000001" customHeight="1" x14ac:dyDescent="0.2">
      <c r="A2904" s="154" t="s">
        <v>31</v>
      </c>
      <c r="B2904" s="155" t="str">
        <f>Obra</f>
        <v>ESTADIO DEPORTIVO U.P.C.N.</v>
      </c>
      <c r="C2904" s="160"/>
      <c r="D2904" s="160"/>
      <c r="E2904" s="160"/>
      <c r="F2904" s="155" t="s">
        <v>45</v>
      </c>
      <c r="G2904" s="161" t="str">
        <f>Fecha_Base</f>
        <v>02/11/2017</v>
      </c>
    </row>
    <row r="2905" spans="1:7" ht="20.100000000000001" customHeight="1" x14ac:dyDescent="0.2">
      <c r="A2905" s="162" t="s">
        <v>822</v>
      </c>
      <c r="B2905" s="163" t="str">
        <f>Ubicación</f>
        <v>DEPARTAMENTO RAWSON</v>
      </c>
      <c r="C2905" s="163"/>
      <c r="D2905" s="164"/>
      <c r="E2905" s="165"/>
      <c r="F2905" s="166"/>
      <c r="G2905" s="167"/>
    </row>
    <row r="2906" spans="1:7" ht="20.100000000000001" customHeight="1" x14ac:dyDescent="0.2">
      <c r="A2906" s="162" t="s">
        <v>46</v>
      </c>
      <c r="B2906" s="270">
        <v>16</v>
      </c>
      <c r="C2906" s="169" t="str">
        <f>IF(B2906="","",VLOOKUP(B2906,Computo_Presupuesto,2,FALSE))</f>
        <v>PINTURAS</v>
      </c>
      <c r="D2906" s="170"/>
      <c r="E2906" s="165"/>
      <c r="F2906" s="166"/>
      <c r="G2906" s="167"/>
    </row>
    <row r="2907" spans="1:7" ht="20.100000000000001" customHeight="1" x14ac:dyDescent="0.2">
      <c r="A2907" s="162" t="s">
        <v>32</v>
      </c>
      <c r="B2907" s="248" t="s">
        <v>1768</v>
      </c>
      <c r="C2907" s="169" t="str">
        <f>IF(B2907=0,"",VLOOKUP(B2907,Computo_Presupuesto,2,FALSE))</f>
        <v>Esmalte sintético sobre carpintería metálica y herrería</v>
      </c>
      <c r="D2907" s="164"/>
      <c r="E2907" s="165"/>
      <c r="F2907" s="163" t="s">
        <v>33</v>
      </c>
      <c r="G2907" s="171" t="str">
        <f>IF(B2907=0,"",VLOOKUP(B2907,Computo_Presupuesto,4,FALSE))</f>
        <v>m2</v>
      </c>
    </row>
    <row r="2908" spans="1:7" ht="20.100000000000001" customHeight="1" x14ac:dyDescent="0.2">
      <c r="A2908" s="162"/>
      <c r="B2908" s="163"/>
      <c r="C2908" s="169"/>
      <c r="D2908" s="164"/>
      <c r="E2908" s="165"/>
      <c r="F2908" s="169"/>
      <c r="G2908" s="172"/>
    </row>
    <row r="2909" spans="1:7" ht="20.100000000000001" customHeight="1" x14ac:dyDescent="0.2">
      <c r="A2909" s="338" t="s">
        <v>685</v>
      </c>
      <c r="B2909" s="339"/>
      <c r="C2909" s="340" t="s">
        <v>0</v>
      </c>
      <c r="D2909" s="340" t="s">
        <v>34</v>
      </c>
      <c r="E2909" s="341" t="s">
        <v>35</v>
      </c>
      <c r="F2909" s="342" t="s">
        <v>36</v>
      </c>
      <c r="G2909" s="343" t="s">
        <v>37</v>
      </c>
    </row>
    <row r="2910" spans="1:7" ht="20.100000000000001" customHeight="1" x14ac:dyDescent="0.2">
      <c r="A2910" s="173" t="s">
        <v>686</v>
      </c>
      <c r="B2910" s="174" t="s">
        <v>687</v>
      </c>
      <c r="C2910" s="340"/>
      <c r="D2910" s="340"/>
      <c r="E2910" s="341"/>
      <c r="F2910" s="342"/>
      <c r="G2910" s="343"/>
    </row>
    <row r="2911" spans="1:7" ht="20.100000000000001" customHeight="1" x14ac:dyDescent="0.2">
      <c r="A2911" s="307"/>
      <c r="B2911" s="175"/>
      <c r="C2911" s="176" t="s">
        <v>825</v>
      </c>
      <c r="D2911" s="177"/>
      <c r="E2911" s="178"/>
      <c r="F2911" s="179"/>
      <c r="G2911" s="180"/>
    </row>
    <row r="2912" spans="1:7" ht="20.100000000000001" customHeight="1" x14ac:dyDescent="0.2">
      <c r="A2912" s="260"/>
      <c r="B2912" s="181">
        <f t="shared" ref="B2912:B2923" si="354">IF(A2912=0,0,VLOOKUP(A2912,Tabla_Indices,2,FALSE))</f>
        <v>0</v>
      </c>
      <c r="C2912" s="261"/>
      <c r="D2912" s="262"/>
      <c r="E2912" s="263"/>
      <c r="F2912" s="264"/>
      <c r="G2912" s="182">
        <f>ROUND(E2912*F2912,2)</f>
        <v>0</v>
      </c>
    </row>
    <row r="2913" spans="1:7" ht="20.100000000000001" customHeight="1" x14ac:dyDescent="0.2">
      <c r="A2913" s="265"/>
      <c r="B2913" s="181">
        <f t="shared" si="354"/>
        <v>0</v>
      </c>
      <c r="C2913" s="261"/>
      <c r="D2913" s="262"/>
      <c r="E2913" s="263"/>
      <c r="F2913" s="264"/>
      <c r="G2913" s="182">
        <f t="shared" ref="G2913:G2923" si="355">ROUND(E2913*F2913,2)</f>
        <v>0</v>
      </c>
    </row>
    <row r="2914" spans="1:7" ht="20.100000000000001" customHeight="1" x14ac:dyDescent="0.2">
      <c r="A2914" s="260"/>
      <c r="B2914" s="181">
        <f t="shared" si="354"/>
        <v>0</v>
      </c>
      <c r="C2914" s="261"/>
      <c r="D2914" s="262"/>
      <c r="E2914" s="263"/>
      <c r="F2914" s="264"/>
      <c r="G2914" s="182">
        <f t="shared" si="355"/>
        <v>0</v>
      </c>
    </row>
    <row r="2915" spans="1:7" ht="20.100000000000001" customHeight="1" x14ac:dyDescent="0.2">
      <c r="A2915" s="260"/>
      <c r="B2915" s="181">
        <f t="shared" si="354"/>
        <v>0</v>
      </c>
      <c r="C2915" s="261"/>
      <c r="D2915" s="262"/>
      <c r="E2915" s="263"/>
      <c r="F2915" s="264"/>
      <c r="G2915" s="182">
        <f t="shared" si="355"/>
        <v>0</v>
      </c>
    </row>
    <row r="2916" spans="1:7" ht="20.100000000000001" customHeight="1" x14ac:dyDescent="0.2">
      <c r="A2916" s="260"/>
      <c r="B2916" s="181">
        <f t="shared" si="354"/>
        <v>0</v>
      </c>
      <c r="C2916" s="261"/>
      <c r="D2916" s="262"/>
      <c r="E2916" s="266"/>
      <c r="F2916" s="264"/>
      <c r="G2916" s="182">
        <f t="shared" si="355"/>
        <v>0</v>
      </c>
    </row>
    <row r="2917" spans="1:7" ht="20.100000000000001" customHeight="1" x14ac:dyDescent="0.2">
      <c r="A2917" s="260"/>
      <c r="B2917" s="181">
        <f t="shared" si="354"/>
        <v>0</v>
      </c>
      <c r="C2917" s="261"/>
      <c r="D2917" s="262"/>
      <c r="E2917" s="266"/>
      <c r="F2917" s="264"/>
      <c r="G2917" s="182">
        <f t="shared" si="355"/>
        <v>0</v>
      </c>
    </row>
    <row r="2918" spans="1:7" ht="20.100000000000001" customHeight="1" x14ac:dyDescent="0.2">
      <c r="A2918" s="260"/>
      <c r="B2918" s="181">
        <f t="shared" si="354"/>
        <v>0</v>
      </c>
      <c r="C2918" s="261"/>
      <c r="D2918" s="262"/>
      <c r="E2918" s="263"/>
      <c r="F2918" s="264"/>
      <c r="G2918" s="182">
        <f t="shared" si="355"/>
        <v>0</v>
      </c>
    </row>
    <row r="2919" spans="1:7" ht="20.100000000000001" customHeight="1" x14ac:dyDescent="0.2">
      <c r="A2919" s="260"/>
      <c r="B2919" s="181">
        <f t="shared" si="354"/>
        <v>0</v>
      </c>
      <c r="C2919" s="261"/>
      <c r="D2919" s="262"/>
      <c r="E2919" s="263"/>
      <c r="F2919" s="264"/>
      <c r="G2919" s="182">
        <f t="shared" si="355"/>
        <v>0</v>
      </c>
    </row>
    <row r="2920" spans="1:7" ht="20.100000000000001" customHeight="1" x14ac:dyDescent="0.2">
      <c r="A2920" s="260"/>
      <c r="B2920" s="181">
        <f t="shared" si="354"/>
        <v>0</v>
      </c>
      <c r="C2920" s="261"/>
      <c r="D2920" s="262"/>
      <c r="E2920" s="263"/>
      <c r="F2920" s="264"/>
      <c r="G2920" s="182">
        <f t="shared" si="355"/>
        <v>0</v>
      </c>
    </row>
    <row r="2921" spans="1:7" ht="20.100000000000001" customHeight="1" x14ac:dyDescent="0.2">
      <c r="A2921" s="260"/>
      <c r="B2921" s="181">
        <f t="shared" si="354"/>
        <v>0</v>
      </c>
      <c r="C2921" s="261"/>
      <c r="D2921" s="262"/>
      <c r="E2921" s="263"/>
      <c r="F2921" s="264"/>
      <c r="G2921" s="182">
        <f t="shared" si="355"/>
        <v>0</v>
      </c>
    </row>
    <row r="2922" spans="1:7" ht="20.100000000000001" customHeight="1" x14ac:dyDescent="0.2">
      <c r="A2922" s="260"/>
      <c r="B2922" s="181">
        <f t="shared" si="354"/>
        <v>0</v>
      </c>
      <c r="C2922" s="261"/>
      <c r="D2922" s="262"/>
      <c r="E2922" s="263"/>
      <c r="F2922" s="264"/>
      <c r="G2922" s="182">
        <f t="shared" si="355"/>
        <v>0</v>
      </c>
    </row>
    <row r="2923" spans="1:7" ht="20.100000000000001" customHeight="1" x14ac:dyDescent="0.2">
      <c r="A2923" s="260"/>
      <c r="B2923" s="181">
        <f t="shared" si="354"/>
        <v>0</v>
      </c>
      <c r="C2923" s="261"/>
      <c r="D2923" s="262"/>
      <c r="E2923" s="263"/>
      <c r="F2923" s="264"/>
      <c r="G2923" s="182">
        <f t="shared" si="355"/>
        <v>0</v>
      </c>
    </row>
    <row r="2924" spans="1:7" ht="20.100000000000001" customHeight="1" x14ac:dyDescent="0.2">
      <c r="A2924" s="183"/>
      <c r="B2924" s="169"/>
      <c r="C2924" s="169"/>
      <c r="D2924" s="164"/>
      <c r="E2924" s="165"/>
      <c r="F2924" s="184" t="s">
        <v>38</v>
      </c>
      <c r="G2924" s="185">
        <f>SUBTOTAL(9,G2912:G2923)</f>
        <v>0</v>
      </c>
    </row>
    <row r="2925" spans="1:7" ht="20.100000000000001" customHeight="1" x14ac:dyDescent="0.2">
      <c r="A2925" s="183"/>
      <c r="B2925" s="169"/>
      <c r="C2925" s="186" t="s">
        <v>826</v>
      </c>
      <c r="D2925" s="164"/>
      <c r="E2925" s="165"/>
      <c r="F2925" s="166"/>
      <c r="G2925" s="187"/>
    </row>
    <row r="2926" spans="1:7" ht="20.100000000000001" customHeight="1" x14ac:dyDescent="0.2">
      <c r="A2926" s="260"/>
      <c r="B2926" s="181">
        <f t="shared" ref="B2926:B2935" si="356">IF(A2926=0,0,VLOOKUP(A2926,Tabla_Indices,2,FALSE))</f>
        <v>0</v>
      </c>
      <c r="C2926" s="267"/>
      <c r="D2926" s="262"/>
      <c r="E2926" s="263"/>
      <c r="F2926" s="264"/>
      <c r="G2926" s="182">
        <f>ROUND(E2926*F2926,2)</f>
        <v>0</v>
      </c>
    </row>
    <row r="2927" spans="1:7" ht="20.100000000000001" customHeight="1" x14ac:dyDescent="0.2">
      <c r="A2927" s="260"/>
      <c r="B2927" s="181">
        <f t="shared" si="356"/>
        <v>0</v>
      </c>
      <c r="C2927" s="261"/>
      <c r="D2927" s="262"/>
      <c r="E2927" s="263"/>
      <c r="F2927" s="264"/>
      <c r="G2927" s="182">
        <f>ROUND(E2927*F2927,2)</f>
        <v>0</v>
      </c>
    </row>
    <row r="2928" spans="1:7" ht="20.100000000000001" customHeight="1" x14ac:dyDescent="0.2">
      <c r="A2928" s="260"/>
      <c r="B2928" s="181">
        <f t="shared" si="356"/>
        <v>0</v>
      </c>
      <c r="C2928" s="261"/>
      <c r="D2928" s="262"/>
      <c r="E2928" s="263"/>
      <c r="F2928" s="264"/>
      <c r="G2928" s="182">
        <f t="shared" ref="G2928:G2935" si="357">ROUND(E2928*F2928,2)</f>
        <v>0</v>
      </c>
    </row>
    <row r="2929" spans="1:7" ht="20.100000000000001" customHeight="1" x14ac:dyDescent="0.2">
      <c r="A2929" s="260"/>
      <c r="B2929" s="181">
        <f t="shared" si="356"/>
        <v>0</v>
      </c>
      <c r="C2929" s="261"/>
      <c r="D2929" s="262"/>
      <c r="E2929" s="263"/>
      <c r="F2929" s="264"/>
      <c r="G2929" s="182">
        <f t="shared" si="357"/>
        <v>0</v>
      </c>
    </row>
    <row r="2930" spans="1:7" ht="20.100000000000001" customHeight="1" x14ac:dyDescent="0.2">
      <c r="A2930" s="260"/>
      <c r="B2930" s="181">
        <f t="shared" si="356"/>
        <v>0</v>
      </c>
      <c r="C2930" s="261"/>
      <c r="D2930" s="262"/>
      <c r="E2930" s="263"/>
      <c r="F2930" s="264"/>
      <c r="G2930" s="182">
        <f t="shared" si="357"/>
        <v>0</v>
      </c>
    </row>
    <row r="2931" spans="1:7" ht="20.100000000000001" customHeight="1" x14ac:dyDescent="0.2">
      <c r="A2931" s="260"/>
      <c r="B2931" s="181">
        <f t="shared" si="356"/>
        <v>0</v>
      </c>
      <c r="C2931" s="261"/>
      <c r="D2931" s="262"/>
      <c r="E2931" s="263"/>
      <c r="F2931" s="264"/>
      <c r="G2931" s="182">
        <f t="shared" si="357"/>
        <v>0</v>
      </c>
    </row>
    <row r="2932" spans="1:7" ht="20.100000000000001" customHeight="1" x14ac:dyDescent="0.2">
      <c r="A2932" s="260"/>
      <c r="B2932" s="181">
        <f t="shared" si="356"/>
        <v>0</v>
      </c>
      <c r="C2932" s="261"/>
      <c r="D2932" s="262"/>
      <c r="E2932" s="263"/>
      <c r="F2932" s="264"/>
      <c r="G2932" s="182">
        <f t="shared" si="357"/>
        <v>0</v>
      </c>
    </row>
    <row r="2933" spans="1:7" ht="20.100000000000001" customHeight="1" x14ac:dyDescent="0.2">
      <c r="A2933" s="260"/>
      <c r="B2933" s="181">
        <f t="shared" si="356"/>
        <v>0</v>
      </c>
      <c r="C2933" s="261"/>
      <c r="D2933" s="262"/>
      <c r="E2933" s="263"/>
      <c r="F2933" s="264"/>
      <c r="G2933" s="182">
        <f t="shared" si="357"/>
        <v>0</v>
      </c>
    </row>
    <row r="2934" spans="1:7" ht="20.100000000000001" customHeight="1" x14ac:dyDescent="0.2">
      <c r="A2934" s="260"/>
      <c r="B2934" s="181">
        <f t="shared" si="356"/>
        <v>0</v>
      </c>
      <c r="C2934" s="261"/>
      <c r="D2934" s="262"/>
      <c r="E2934" s="263"/>
      <c r="F2934" s="264"/>
      <c r="G2934" s="182">
        <f t="shared" si="357"/>
        <v>0</v>
      </c>
    </row>
    <row r="2935" spans="1:7" ht="20.100000000000001" customHeight="1" x14ac:dyDescent="0.2">
      <c r="A2935" s="260"/>
      <c r="B2935" s="181">
        <f t="shared" si="356"/>
        <v>0</v>
      </c>
      <c r="C2935" s="261"/>
      <c r="D2935" s="262"/>
      <c r="E2935" s="263"/>
      <c r="F2935" s="264"/>
      <c r="G2935" s="182">
        <f t="shared" si="357"/>
        <v>0</v>
      </c>
    </row>
    <row r="2936" spans="1:7" ht="20.100000000000001" customHeight="1" x14ac:dyDescent="0.2">
      <c r="A2936" s="183"/>
      <c r="B2936" s="169"/>
      <c r="C2936" s="169"/>
      <c r="D2936" s="164"/>
      <c r="E2936" s="165"/>
      <c r="F2936" s="184" t="s">
        <v>39</v>
      </c>
      <c r="G2936" s="185">
        <f>SUBTOTAL(9,G2926:G2935)</f>
        <v>0</v>
      </c>
    </row>
    <row r="2937" spans="1:7" ht="20.100000000000001" customHeight="1" x14ac:dyDescent="0.2">
      <c r="A2937" s="183"/>
      <c r="B2937" s="169"/>
      <c r="C2937" s="186" t="s">
        <v>827</v>
      </c>
      <c r="D2937" s="164"/>
      <c r="E2937" s="165"/>
      <c r="F2937" s="169"/>
      <c r="G2937" s="187"/>
    </row>
    <row r="2938" spans="1:7" ht="20.100000000000001" customHeight="1" x14ac:dyDescent="0.2">
      <c r="A2938" s="260"/>
      <c r="B2938" s="181">
        <f t="shared" ref="B2938:B2946" si="358">IF(A2938=0,0,VLOOKUP(A2938,Tabla_Indices,2,FALSE))</f>
        <v>0</v>
      </c>
      <c r="C2938" s="261"/>
      <c r="D2938" s="262"/>
      <c r="E2938" s="263"/>
      <c r="F2938" s="268"/>
      <c r="G2938" s="188">
        <f>ROUND(E2938*F2938,2)</f>
        <v>0</v>
      </c>
    </row>
    <row r="2939" spans="1:7" ht="20.100000000000001" customHeight="1" x14ac:dyDescent="0.2">
      <c r="A2939" s="260"/>
      <c r="B2939" s="181">
        <f t="shared" si="358"/>
        <v>0</v>
      </c>
      <c r="C2939" s="267"/>
      <c r="D2939" s="262"/>
      <c r="E2939" s="263"/>
      <c r="F2939" s="264"/>
      <c r="G2939" s="188">
        <f>ROUND(E2939*F2939,2)</f>
        <v>0</v>
      </c>
    </row>
    <row r="2940" spans="1:7" ht="20.100000000000001" customHeight="1" x14ac:dyDescent="0.2">
      <c r="A2940" s="260"/>
      <c r="B2940" s="181">
        <f t="shared" si="358"/>
        <v>0</v>
      </c>
      <c r="C2940" s="269"/>
      <c r="D2940" s="262"/>
      <c r="E2940" s="263"/>
      <c r="F2940" s="264"/>
      <c r="G2940" s="188">
        <f>ROUND(E2940*F2940,2)</f>
        <v>0</v>
      </c>
    </row>
    <row r="2941" spans="1:7" ht="20.100000000000001" customHeight="1" x14ac:dyDescent="0.2">
      <c r="A2941" s="260"/>
      <c r="B2941" s="181">
        <f t="shared" si="358"/>
        <v>0</v>
      </c>
      <c r="C2941" s="269"/>
      <c r="D2941" s="262"/>
      <c r="E2941" s="263"/>
      <c r="F2941" s="264"/>
      <c r="G2941" s="188">
        <f>ROUND(E2941*F2941,2)</f>
        <v>0</v>
      </c>
    </row>
    <row r="2942" spans="1:7" ht="20.100000000000001" customHeight="1" x14ac:dyDescent="0.2">
      <c r="A2942" s="260"/>
      <c r="B2942" s="181">
        <f t="shared" si="358"/>
        <v>0</v>
      </c>
      <c r="C2942" s="269"/>
      <c r="D2942" s="262"/>
      <c r="E2942" s="263"/>
      <c r="F2942" s="264"/>
      <c r="G2942" s="188">
        <f t="shared" ref="G2942:G2946" si="359">ROUND(E2942*F2942,2)</f>
        <v>0</v>
      </c>
    </row>
    <row r="2943" spans="1:7" ht="20.100000000000001" customHeight="1" x14ac:dyDescent="0.2">
      <c r="A2943" s="260"/>
      <c r="B2943" s="181">
        <f t="shared" si="358"/>
        <v>0</v>
      </c>
      <c r="C2943" s="269"/>
      <c r="D2943" s="262"/>
      <c r="E2943" s="263"/>
      <c r="F2943" s="264"/>
      <c r="G2943" s="188">
        <f t="shared" si="359"/>
        <v>0</v>
      </c>
    </row>
    <row r="2944" spans="1:7" ht="20.100000000000001" customHeight="1" x14ac:dyDescent="0.2">
      <c r="A2944" s="260"/>
      <c r="B2944" s="181">
        <f t="shared" si="358"/>
        <v>0</v>
      </c>
      <c r="C2944" s="261"/>
      <c r="D2944" s="262"/>
      <c r="E2944" s="263"/>
      <c r="F2944" s="264"/>
      <c r="G2944" s="188">
        <f t="shared" si="359"/>
        <v>0</v>
      </c>
    </row>
    <row r="2945" spans="1:7" ht="20.100000000000001" customHeight="1" x14ac:dyDescent="0.2">
      <c r="A2945" s="260"/>
      <c r="B2945" s="181">
        <f t="shared" si="358"/>
        <v>0</v>
      </c>
      <c r="C2945" s="261"/>
      <c r="D2945" s="262"/>
      <c r="E2945" s="263"/>
      <c r="F2945" s="264"/>
      <c r="G2945" s="188">
        <f t="shared" si="359"/>
        <v>0</v>
      </c>
    </row>
    <row r="2946" spans="1:7" ht="20.100000000000001" customHeight="1" x14ac:dyDescent="0.2">
      <c r="A2946" s="260"/>
      <c r="B2946" s="181">
        <f t="shared" si="358"/>
        <v>0</v>
      </c>
      <c r="C2946" s="261"/>
      <c r="D2946" s="262"/>
      <c r="E2946" s="263"/>
      <c r="F2946" s="264"/>
      <c r="G2946" s="188">
        <f t="shared" si="359"/>
        <v>0</v>
      </c>
    </row>
    <row r="2947" spans="1:7" ht="20.100000000000001" customHeight="1" x14ac:dyDescent="0.2">
      <c r="A2947" s="189"/>
      <c r="B2947" s="164"/>
      <c r="C2947" s="169"/>
      <c r="D2947" s="164"/>
      <c r="E2947" s="165"/>
      <c r="F2947" s="184" t="s">
        <v>40</v>
      </c>
      <c r="G2947" s="185">
        <f>SUBTOTAL(9,G2938:G2946)</f>
        <v>0</v>
      </c>
    </row>
    <row r="2948" spans="1:7" ht="20.100000000000001" customHeight="1" thickBot="1" x14ac:dyDescent="0.25">
      <c r="A2948" s="190"/>
      <c r="B2948" s="191"/>
      <c r="C2948" s="192"/>
      <c r="D2948" s="191"/>
      <c r="E2948" s="193"/>
      <c r="F2948" s="194"/>
      <c r="G2948" s="195"/>
    </row>
    <row r="2949" spans="1:7" ht="20.100000000000001" customHeight="1" thickBot="1" x14ac:dyDescent="0.25">
      <c r="A2949" s="244" t="str">
        <f>B2907</f>
        <v>16-4</v>
      </c>
      <c r="B2949" s="242" t="str">
        <f>C2907</f>
        <v>Esmalte sintético sobre carpintería metálica y herrería</v>
      </c>
      <c r="C2949" s="196"/>
      <c r="D2949" s="196" t="s">
        <v>41</v>
      </c>
      <c r="E2949" s="197"/>
      <c r="F2949" s="198" t="s">
        <v>42</v>
      </c>
      <c r="G2949" s="199">
        <f>SUBTOTAL(9,G2912:G2948)</f>
        <v>0</v>
      </c>
    </row>
    <row r="2950" spans="1:7" ht="20.100000000000001" customHeight="1" thickTop="1" thickBot="1" x14ac:dyDescent="0.25">
      <c r="A2950" s="298"/>
      <c r="B2950" s="299"/>
      <c r="C2950" s="300"/>
      <c r="D2950" s="300"/>
      <c r="E2950" s="301"/>
      <c r="F2950" s="302"/>
      <c r="G2950" s="303"/>
    </row>
    <row r="2951" spans="1:7" ht="20.100000000000001" customHeight="1" thickTop="1" x14ac:dyDescent="0.2">
      <c r="A2951" s="335" t="s">
        <v>44</v>
      </c>
      <c r="B2951" s="336"/>
      <c r="C2951" s="336"/>
      <c r="D2951" s="336"/>
      <c r="E2951" s="336"/>
      <c r="F2951" s="336"/>
      <c r="G2951" s="337"/>
    </row>
    <row r="2952" spans="1:7" ht="20.100000000000001" customHeight="1" x14ac:dyDescent="0.2">
      <c r="A2952" s="154" t="s">
        <v>823</v>
      </c>
      <c r="B2952" s="155" t="str">
        <f>Comitente</f>
        <v>DIRECCIÓN ARQUITECTURA</v>
      </c>
      <c r="C2952" s="156"/>
      <c r="D2952" s="157"/>
      <c r="E2952" s="157"/>
      <c r="F2952" s="158"/>
      <c r="G2952" s="159"/>
    </row>
    <row r="2953" spans="1:7" ht="20.100000000000001" customHeight="1" x14ac:dyDescent="0.2">
      <c r="A2953" s="154" t="s">
        <v>824</v>
      </c>
      <c r="B2953" s="155">
        <f>Contratista</f>
        <v>0</v>
      </c>
      <c r="C2953" s="160"/>
      <c r="D2953" s="160"/>
      <c r="E2953" s="160"/>
      <c r="F2953" s="155"/>
      <c r="G2953" s="161"/>
    </row>
    <row r="2954" spans="1:7" ht="20.100000000000001" customHeight="1" x14ac:dyDescent="0.2">
      <c r="A2954" s="154" t="s">
        <v>31</v>
      </c>
      <c r="B2954" s="155" t="str">
        <f>Obra</f>
        <v>ESTADIO DEPORTIVO U.P.C.N.</v>
      </c>
      <c r="C2954" s="160"/>
      <c r="D2954" s="160"/>
      <c r="E2954" s="160"/>
      <c r="F2954" s="155" t="s">
        <v>45</v>
      </c>
      <c r="G2954" s="161" t="str">
        <f>Fecha_Base</f>
        <v>02/11/2017</v>
      </c>
    </row>
    <row r="2955" spans="1:7" ht="20.100000000000001" customHeight="1" x14ac:dyDescent="0.2">
      <c r="A2955" s="162" t="s">
        <v>822</v>
      </c>
      <c r="B2955" s="163" t="str">
        <f>Ubicación</f>
        <v>DEPARTAMENTO RAWSON</v>
      </c>
      <c r="C2955" s="163"/>
      <c r="D2955" s="164"/>
      <c r="E2955" s="165"/>
      <c r="F2955" s="166"/>
      <c r="G2955" s="167"/>
    </row>
    <row r="2956" spans="1:7" ht="20.100000000000001" customHeight="1" x14ac:dyDescent="0.2">
      <c r="A2956" s="162" t="s">
        <v>46</v>
      </c>
      <c r="B2956" s="270">
        <v>16</v>
      </c>
      <c r="C2956" s="169" t="str">
        <f>IF(B2956="","",VLOOKUP(B2956,Computo_Presupuesto,2,FALSE))</f>
        <v>PINTURAS</v>
      </c>
      <c r="D2956" s="170"/>
      <c r="E2956" s="165"/>
      <c r="F2956" s="166"/>
      <c r="G2956" s="167"/>
    </row>
    <row r="2957" spans="1:7" ht="20.100000000000001" customHeight="1" x14ac:dyDescent="0.2">
      <c r="A2957" s="162" t="s">
        <v>32</v>
      </c>
      <c r="B2957" s="248" t="s">
        <v>1802</v>
      </c>
      <c r="C2957" s="169" t="str">
        <f>IF(B2957=0,"",VLOOKUP(B2957,Computo_Presupuesto,2,FALSE))</f>
        <v>Pintura de demarcación de cancha</v>
      </c>
      <c r="D2957" s="164"/>
      <c r="E2957" s="165"/>
      <c r="F2957" s="163" t="s">
        <v>33</v>
      </c>
      <c r="G2957" s="171" t="str">
        <f>IF(B2957=0,"",VLOOKUP(B2957,Computo_Presupuesto,4,FALSE))</f>
        <v>m2</v>
      </c>
    </row>
    <row r="2958" spans="1:7" ht="20.100000000000001" customHeight="1" x14ac:dyDescent="0.2">
      <c r="A2958" s="162"/>
      <c r="B2958" s="163"/>
      <c r="C2958" s="169"/>
      <c r="D2958" s="164"/>
      <c r="E2958" s="165"/>
      <c r="F2958" s="169"/>
      <c r="G2958" s="172"/>
    </row>
    <row r="2959" spans="1:7" ht="20.100000000000001" customHeight="1" x14ac:dyDescent="0.2">
      <c r="A2959" s="338" t="s">
        <v>685</v>
      </c>
      <c r="B2959" s="339"/>
      <c r="C2959" s="340" t="s">
        <v>0</v>
      </c>
      <c r="D2959" s="340" t="s">
        <v>34</v>
      </c>
      <c r="E2959" s="341" t="s">
        <v>35</v>
      </c>
      <c r="F2959" s="342" t="s">
        <v>36</v>
      </c>
      <c r="G2959" s="343" t="s">
        <v>37</v>
      </c>
    </row>
    <row r="2960" spans="1:7" ht="20.100000000000001" customHeight="1" x14ac:dyDescent="0.2">
      <c r="A2960" s="173" t="s">
        <v>686</v>
      </c>
      <c r="B2960" s="174" t="s">
        <v>687</v>
      </c>
      <c r="C2960" s="340"/>
      <c r="D2960" s="340"/>
      <c r="E2960" s="341"/>
      <c r="F2960" s="342"/>
      <c r="G2960" s="343"/>
    </row>
    <row r="2961" spans="1:7" ht="20.100000000000001" customHeight="1" x14ac:dyDescent="0.2">
      <c r="A2961" s="307"/>
      <c r="B2961" s="175"/>
      <c r="C2961" s="176" t="s">
        <v>825</v>
      </c>
      <c r="D2961" s="177"/>
      <c r="E2961" s="178"/>
      <c r="F2961" s="179"/>
      <c r="G2961" s="180"/>
    </row>
    <row r="2962" spans="1:7" ht="20.100000000000001" customHeight="1" x14ac:dyDescent="0.2">
      <c r="A2962" s="260"/>
      <c r="B2962" s="181">
        <f t="shared" ref="B2962:B2973" si="360">IF(A2962=0,0,VLOOKUP(A2962,Tabla_Indices,2,FALSE))</f>
        <v>0</v>
      </c>
      <c r="C2962" s="261"/>
      <c r="D2962" s="262"/>
      <c r="E2962" s="263"/>
      <c r="F2962" s="264"/>
      <c r="G2962" s="182">
        <f>ROUND(E2962*F2962,2)</f>
        <v>0</v>
      </c>
    </row>
    <row r="2963" spans="1:7" ht="20.100000000000001" customHeight="1" x14ac:dyDescent="0.2">
      <c r="A2963" s="265"/>
      <c r="B2963" s="181">
        <f t="shared" si="360"/>
        <v>0</v>
      </c>
      <c r="C2963" s="261"/>
      <c r="D2963" s="262"/>
      <c r="E2963" s="263"/>
      <c r="F2963" s="264"/>
      <c r="G2963" s="182">
        <f t="shared" ref="G2963:G2973" si="361">ROUND(E2963*F2963,2)</f>
        <v>0</v>
      </c>
    </row>
    <row r="2964" spans="1:7" ht="20.100000000000001" customHeight="1" x14ac:dyDescent="0.2">
      <c r="A2964" s="260"/>
      <c r="B2964" s="181">
        <f t="shared" si="360"/>
        <v>0</v>
      </c>
      <c r="C2964" s="261"/>
      <c r="D2964" s="262"/>
      <c r="E2964" s="263"/>
      <c r="F2964" s="264"/>
      <c r="G2964" s="182">
        <f t="shared" si="361"/>
        <v>0</v>
      </c>
    </row>
    <row r="2965" spans="1:7" ht="20.100000000000001" customHeight="1" x14ac:dyDescent="0.2">
      <c r="A2965" s="260"/>
      <c r="B2965" s="181">
        <f t="shared" si="360"/>
        <v>0</v>
      </c>
      <c r="C2965" s="261"/>
      <c r="D2965" s="262"/>
      <c r="E2965" s="263"/>
      <c r="F2965" s="264"/>
      <c r="G2965" s="182">
        <f t="shared" si="361"/>
        <v>0</v>
      </c>
    </row>
    <row r="2966" spans="1:7" ht="20.100000000000001" customHeight="1" x14ac:dyDescent="0.2">
      <c r="A2966" s="260"/>
      <c r="B2966" s="181">
        <f t="shared" si="360"/>
        <v>0</v>
      </c>
      <c r="C2966" s="261"/>
      <c r="D2966" s="262"/>
      <c r="E2966" s="266"/>
      <c r="F2966" s="264"/>
      <c r="G2966" s="182">
        <f t="shared" si="361"/>
        <v>0</v>
      </c>
    </row>
    <row r="2967" spans="1:7" ht="20.100000000000001" customHeight="1" x14ac:dyDescent="0.2">
      <c r="A2967" s="260"/>
      <c r="B2967" s="181">
        <f t="shared" si="360"/>
        <v>0</v>
      </c>
      <c r="C2967" s="261"/>
      <c r="D2967" s="262"/>
      <c r="E2967" s="266"/>
      <c r="F2967" s="264"/>
      <c r="G2967" s="182">
        <f t="shared" si="361"/>
        <v>0</v>
      </c>
    </row>
    <row r="2968" spans="1:7" ht="20.100000000000001" customHeight="1" x14ac:dyDescent="0.2">
      <c r="A2968" s="260"/>
      <c r="B2968" s="181">
        <f t="shared" si="360"/>
        <v>0</v>
      </c>
      <c r="C2968" s="261"/>
      <c r="D2968" s="262"/>
      <c r="E2968" s="263"/>
      <c r="F2968" s="264"/>
      <c r="G2968" s="182">
        <f t="shared" si="361"/>
        <v>0</v>
      </c>
    </row>
    <row r="2969" spans="1:7" ht="20.100000000000001" customHeight="1" x14ac:dyDescent="0.2">
      <c r="A2969" s="260"/>
      <c r="B2969" s="181">
        <f t="shared" si="360"/>
        <v>0</v>
      </c>
      <c r="C2969" s="261"/>
      <c r="D2969" s="262"/>
      <c r="E2969" s="263"/>
      <c r="F2969" s="264"/>
      <c r="G2969" s="182">
        <f t="shared" si="361"/>
        <v>0</v>
      </c>
    </row>
    <row r="2970" spans="1:7" ht="20.100000000000001" customHeight="1" x14ac:dyDescent="0.2">
      <c r="A2970" s="260"/>
      <c r="B2970" s="181">
        <f t="shared" si="360"/>
        <v>0</v>
      </c>
      <c r="C2970" s="261"/>
      <c r="D2970" s="262"/>
      <c r="E2970" s="263"/>
      <c r="F2970" s="264"/>
      <c r="G2970" s="182">
        <f t="shared" si="361"/>
        <v>0</v>
      </c>
    </row>
    <row r="2971" spans="1:7" ht="20.100000000000001" customHeight="1" x14ac:dyDescent="0.2">
      <c r="A2971" s="260"/>
      <c r="B2971" s="181">
        <f t="shared" si="360"/>
        <v>0</v>
      </c>
      <c r="C2971" s="261"/>
      <c r="D2971" s="262"/>
      <c r="E2971" s="263"/>
      <c r="F2971" s="264"/>
      <c r="G2971" s="182">
        <f t="shared" si="361"/>
        <v>0</v>
      </c>
    </row>
    <row r="2972" spans="1:7" ht="20.100000000000001" customHeight="1" x14ac:dyDescent="0.2">
      <c r="A2972" s="260"/>
      <c r="B2972" s="181">
        <f t="shared" si="360"/>
        <v>0</v>
      </c>
      <c r="C2972" s="261"/>
      <c r="D2972" s="262"/>
      <c r="E2972" s="263"/>
      <c r="F2972" s="264"/>
      <c r="G2972" s="182">
        <f t="shared" si="361"/>
        <v>0</v>
      </c>
    </row>
    <row r="2973" spans="1:7" ht="20.100000000000001" customHeight="1" x14ac:dyDescent="0.2">
      <c r="A2973" s="260"/>
      <c r="B2973" s="181">
        <f t="shared" si="360"/>
        <v>0</v>
      </c>
      <c r="C2973" s="261"/>
      <c r="D2973" s="262"/>
      <c r="E2973" s="263"/>
      <c r="F2973" s="264"/>
      <c r="G2973" s="182">
        <f t="shared" si="361"/>
        <v>0</v>
      </c>
    </row>
    <row r="2974" spans="1:7" ht="20.100000000000001" customHeight="1" x14ac:dyDescent="0.2">
      <c r="A2974" s="183"/>
      <c r="B2974" s="169"/>
      <c r="C2974" s="169"/>
      <c r="D2974" s="164"/>
      <c r="E2974" s="165"/>
      <c r="F2974" s="184" t="s">
        <v>38</v>
      </c>
      <c r="G2974" s="185">
        <f>SUBTOTAL(9,G2962:G2973)</f>
        <v>0</v>
      </c>
    </row>
    <row r="2975" spans="1:7" ht="20.100000000000001" customHeight="1" x14ac:dyDescent="0.2">
      <c r="A2975" s="183"/>
      <c r="B2975" s="169"/>
      <c r="C2975" s="186" t="s">
        <v>826</v>
      </c>
      <c r="D2975" s="164"/>
      <c r="E2975" s="165"/>
      <c r="F2975" s="166"/>
      <c r="G2975" s="187"/>
    </row>
    <row r="2976" spans="1:7" ht="20.100000000000001" customHeight="1" x14ac:dyDescent="0.2">
      <c r="A2976" s="260"/>
      <c r="B2976" s="181">
        <f t="shared" ref="B2976:B2985" si="362">IF(A2976=0,0,VLOOKUP(A2976,Tabla_Indices,2,FALSE))</f>
        <v>0</v>
      </c>
      <c r="C2976" s="267"/>
      <c r="D2976" s="262"/>
      <c r="E2976" s="263"/>
      <c r="F2976" s="264"/>
      <c r="G2976" s="182">
        <f>ROUND(E2976*F2976,2)</f>
        <v>0</v>
      </c>
    </row>
    <row r="2977" spans="1:7" ht="20.100000000000001" customHeight="1" x14ac:dyDescent="0.2">
      <c r="A2977" s="260"/>
      <c r="B2977" s="181">
        <f t="shared" si="362"/>
        <v>0</v>
      </c>
      <c r="C2977" s="261"/>
      <c r="D2977" s="262"/>
      <c r="E2977" s="263"/>
      <c r="F2977" s="264"/>
      <c r="G2977" s="182">
        <f>ROUND(E2977*F2977,2)</f>
        <v>0</v>
      </c>
    </row>
    <row r="2978" spans="1:7" ht="20.100000000000001" customHeight="1" x14ac:dyDescent="0.2">
      <c r="A2978" s="260"/>
      <c r="B2978" s="181">
        <f t="shared" si="362"/>
        <v>0</v>
      </c>
      <c r="C2978" s="261"/>
      <c r="D2978" s="262"/>
      <c r="E2978" s="263"/>
      <c r="F2978" s="264"/>
      <c r="G2978" s="182">
        <f t="shared" ref="G2978:G2985" si="363">ROUND(E2978*F2978,2)</f>
        <v>0</v>
      </c>
    </row>
    <row r="2979" spans="1:7" ht="20.100000000000001" customHeight="1" x14ac:dyDescent="0.2">
      <c r="A2979" s="260"/>
      <c r="B2979" s="181">
        <f t="shared" si="362"/>
        <v>0</v>
      </c>
      <c r="C2979" s="261"/>
      <c r="D2979" s="262"/>
      <c r="E2979" s="263"/>
      <c r="F2979" s="264"/>
      <c r="G2979" s="182">
        <f t="shared" si="363"/>
        <v>0</v>
      </c>
    </row>
    <row r="2980" spans="1:7" ht="20.100000000000001" customHeight="1" x14ac:dyDescent="0.2">
      <c r="A2980" s="260"/>
      <c r="B2980" s="181">
        <f t="shared" si="362"/>
        <v>0</v>
      </c>
      <c r="C2980" s="261"/>
      <c r="D2980" s="262"/>
      <c r="E2980" s="263"/>
      <c r="F2980" s="264"/>
      <c r="G2980" s="182">
        <f t="shared" si="363"/>
        <v>0</v>
      </c>
    </row>
    <row r="2981" spans="1:7" ht="20.100000000000001" customHeight="1" x14ac:dyDescent="0.2">
      <c r="A2981" s="260"/>
      <c r="B2981" s="181">
        <f t="shared" si="362"/>
        <v>0</v>
      </c>
      <c r="C2981" s="261"/>
      <c r="D2981" s="262"/>
      <c r="E2981" s="263"/>
      <c r="F2981" s="264"/>
      <c r="G2981" s="182">
        <f t="shared" si="363"/>
        <v>0</v>
      </c>
    </row>
    <row r="2982" spans="1:7" ht="20.100000000000001" customHeight="1" x14ac:dyDescent="0.2">
      <c r="A2982" s="260"/>
      <c r="B2982" s="181">
        <f t="shared" si="362"/>
        <v>0</v>
      </c>
      <c r="C2982" s="261"/>
      <c r="D2982" s="262"/>
      <c r="E2982" s="263"/>
      <c r="F2982" s="264"/>
      <c r="G2982" s="182">
        <f t="shared" si="363"/>
        <v>0</v>
      </c>
    </row>
    <row r="2983" spans="1:7" ht="20.100000000000001" customHeight="1" x14ac:dyDescent="0.2">
      <c r="A2983" s="260"/>
      <c r="B2983" s="181">
        <f t="shared" si="362"/>
        <v>0</v>
      </c>
      <c r="C2983" s="261"/>
      <c r="D2983" s="262"/>
      <c r="E2983" s="263"/>
      <c r="F2983" s="264"/>
      <c r="G2983" s="182">
        <f t="shared" si="363"/>
        <v>0</v>
      </c>
    </row>
    <row r="2984" spans="1:7" ht="20.100000000000001" customHeight="1" x14ac:dyDescent="0.2">
      <c r="A2984" s="260"/>
      <c r="B2984" s="181">
        <f t="shared" si="362"/>
        <v>0</v>
      </c>
      <c r="C2984" s="261"/>
      <c r="D2984" s="262"/>
      <c r="E2984" s="263"/>
      <c r="F2984" s="264"/>
      <c r="G2984" s="182">
        <f t="shared" si="363"/>
        <v>0</v>
      </c>
    </row>
    <row r="2985" spans="1:7" ht="20.100000000000001" customHeight="1" x14ac:dyDescent="0.2">
      <c r="A2985" s="260"/>
      <c r="B2985" s="181">
        <f t="shared" si="362"/>
        <v>0</v>
      </c>
      <c r="C2985" s="261"/>
      <c r="D2985" s="262"/>
      <c r="E2985" s="263"/>
      <c r="F2985" s="264"/>
      <c r="G2985" s="182">
        <f t="shared" si="363"/>
        <v>0</v>
      </c>
    </row>
    <row r="2986" spans="1:7" ht="20.100000000000001" customHeight="1" x14ac:dyDescent="0.2">
      <c r="A2986" s="183"/>
      <c r="B2986" s="169"/>
      <c r="C2986" s="169"/>
      <c r="D2986" s="164"/>
      <c r="E2986" s="165"/>
      <c r="F2986" s="184" t="s">
        <v>39</v>
      </c>
      <c r="G2986" s="185">
        <f>SUBTOTAL(9,G2976:G2985)</f>
        <v>0</v>
      </c>
    </row>
    <row r="2987" spans="1:7" ht="20.100000000000001" customHeight="1" x14ac:dyDescent="0.2">
      <c r="A2987" s="183"/>
      <c r="B2987" s="169"/>
      <c r="C2987" s="186" t="s">
        <v>827</v>
      </c>
      <c r="D2987" s="164"/>
      <c r="E2987" s="165"/>
      <c r="F2987" s="169"/>
      <c r="G2987" s="187"/>
    </row>
    <row r="2988" spans="1:7" ht="20.100000000000001" customHeight="1" x14ac:dyDescent="0.2">
      <c r="A2988" s="260"/>
      <c r="B2988" s="181">
        <f t="shared" ref="B2988:B2996" si="364">IF(A2988=0,0,VLOOKUP(A2988,Tabla_Indices,2,FALSE))</f>
        <v>0</v>
      </c>
      <c r="C2988" s="261"/>
      <c r="D2988" s="262"/>
      <c r="E2988" s="263"/>
      <c r="F2988" s="268"/>
      <c r="G2988" s="188">
        <f>ROUND(E2988*F2988,2)</f>
        <v>0</v>
      </c>
    </row>
    <row r="2989" spans="1:7" ht="20.100000000000001" customHeight="1" x14ac:dyDescent="0.2">
      <c r="A2989" s="260"/>
      <c r="B2989" s="181">
        <f t="shared" si="364"/>
        <v>0</v>
      </c>
      <c r="C2989" s="267"/>
      <c r="D2989" s="262"/>
      <c r="E2989" s="263"/>
      <c r="F2989" s="264"/>
      <c r="G2989" s="188">
        <f>ROUND(E2989*F2989,2)</f>
        <v>0</v>
      </c>
    </row>
    <row r="2990" spans="1:7" ht="20.100000000000001" customHeight="1" x14ac:dyDescent="0.2">
      <c r="A2990" s="260"/>
      <c r="B2990" s="181">
        <f t="shared" si="364"/>
        <v>0</v>
      </c>
      <c r="C2990" s="269"/>
      <c r="D2990" s="262"/>
      <c r="E2990" s="263"/>
      <c r="F2990" s="264"/>
      <c r="G2990" s="188">
        <f>ROUND(E2990*F2990,2)</f>
        <v>0</v>
      </c>
    </row>
    <row r="2991" spans="1:7" ht="20.100000000000001" customHeight="1" x14ac:dyDescent="0.2">
      <c r="A2991" s="260"/>
      <c r="B2991" s="181">
        <f t="shared" si="364"/>
        <v>0</v>
      </c>
      <c r="C2991" s="269"/>
      <c r="D2991" s="262"/>
      <c r="E2991" s="263"/>
      <c r="F2991" s="264"/>
      <c r="G2991" s="188">
        <f>ROUND(E2991*F2991,2)</f>
        <v>0</v>
      </c>
    </row>
    <row r="2992" spans="1:7" ht="20.100000000000001" customHeight="1" x14ac:dyDescent="0.2">
      <c r="A2992" s="260"/>
      <c r="B2992" s="181">
        <f t="shared" si="364"/>
        <v>0</v>
      </c>
      <c r="C2992" s="269"/>
      <c r="D2992" s="262"/>
      <c r="E2992" s="263"/>
      <c r="F2992" s="264"/>
      <c r="G2992" s="188">
        <f t="shared" ref="G2992:G2996" si="365">ROUND(E2992*F2992,2)</f>
        <v>0</v>
      </c>
    </row>
    <row r="2993" spans="1:7" ht="20.100000000000001" customHeight="1" x14ac:dyDescent="0.2">
      <c r="A2993" s="260"/>
      <c r="B2993" s="181">
        <f t="shared" si="364"/>
        <v>0</v>
      </c>
      <c r="C2993" s="269"/>
      <c r="D2993" s="262"/>
      <c r="E2993" s="263"/>
      <c r="F2993" s="264"/>
      <c r="G2993" s="188">
        <f t="shared" si="365"/>
        <v>0</v>
      </c>
    </row>
    <row r="2994" spans="1:7" ht="20.100000000000001" customHeight="1" x14ac:dyDescent="0.2">
      <c r="A2994" s="260"/>
      <c r="B2994" s="181">
        <f t="shared" si="364"/>
        <v>0</v>
      </c>
      <c r="C2994" s="261"/>
      <c r="D2994" s="262"/>
      <c r="E2994" s="263"/>
      <c r="F2994" s="264"/>
      <c r="G2994" s="188">
        <f t="shared" si="365"/>
        <v>0</v>
      </c>
    </row>
    <row r="2995" spans="1:7" ht="20.100000000000001" customHeight="1" x14ac:dyDescent="0.2">
      <c r="A2995" s="260"/>
      <c r="B2995" s="181">
        <f t="shared" si="364"/>
        <v>0</v>
      </c>
      <c r="C2995" s="261"/>
      <c r="D2995" s="262"/>
      <c r="E2995" s="263"/>
      <c r="F2995" s="264"/>
      <c r="G2995" s="188">
        <f t="shared" si="365"/>
        <v>0</v>
      </c>
    </row>
    <row r="2996" spans="1:7" ht="20.100000000000001" customHeight="1" x14ac:dyDescent="0.2">
      <c r="A2996" s="260"/>
      <c r="B2996" s="181">
        <f t="shared" si="364"/>
        <v>0</v>
      </c>
      <c r="C2996" s="261"/>
      <c r="D2996" s="262"/>
      <c r="E2996" s="263"/>
      <c r="F2996" s="264"/>
      <c r="G2996" s="188">
        <f t="shared" si="365"/>
        <v>0</v>
      </c>
    </row>
    <row r="2997" spans="1:7" ht="20.100000000000001" customHeight="1" x14ac:dyDescent="0.2">
      <c r="A2997" s="189"/>
      <c r="B2997" s="164"/>
      <c r="C2997" s="169"/>
      <c r="D2997" s="164"/>
      <c r="E2997" s="165"/>
      <c r="F2997" s="184" t="s">
        <v>40</v>
      </c>
      <c r="G2997" s="185">
        <f>SUBTOTAL(9,G2988:G2996)</f>
        <v>0</v>
      </c>
    </row>
    <row r="2998" spans="1:7" ht="20.100000000000001" customHeight="1" thickBot="1" x14ac:dyDescent="0.25">
      <c r="A2998" s="190"/>
      <c r="B2998" s="191"/>
      <c r="C2998" s="192"/>
      <c r="D2998" s="191"/>
      <c r="E2998" s="193"/>
      <c r="F2998" s="194"/>
      <c r="G2998" s="195"/>
    </row>
    <row r="2999" spans="1:7" ht="20.100000000000001" customHeight="1" thickBot="1" x14ac:dyDescent="0.25">
      <c r="A2999" s="244" t="str">
        <f>B2957</f>
        <v>16-5</v>
      </c>
      <c r="B2999" s="242" t="str">
        <f>C2957</f>
        <v>Pintura de demarcación de cancha</v>
      </c>
      <c r="C2999" s="196"/>
      <c r="D2999" s="196" t="s">
        <v>41</v>
      </c>
      <c r="E2999" s="197"/>
      <c r="F2999" s="198" t="s">
        <v>42</v>
      </c>
      <c r="G2999" s="199">
        <f>SUBTOTAL(9,G2962:G2998)</f>
        <v>0</v>
      </c>
    </row>
    <row r="3000" spans="1:7" ht="20.100000000000001" customHeight="1" thickTop="1" thickBot="1" x14ac:dyDescent="0.25">
      <c r="A3000" s="298"/>
      <c r="B3000" s="299"/>
      <c r="C3000" s="300"/>
      <c r="D3000" s="300"/>
      <c r="E3000" s="301"/>
      <c r="F3000" s="302"/>
      <c r="G3000" s="303"/>
    </row>
    <row r="3001" spans="1:7" ht="20.100000000000001" customHeight="1" thickTop="1" x14ac:dyDescent="0.2">
      <c r="A3001" s="335" t="s">
        <v>44</v>
      </c>
      <c r="B3001" s="336"/>
      <c r="C3001" s="336"/>
      <c r="D3001" s="336"/>
      <c r="E3001" s="336"/>
      <c r="F3001" s="336"/>
      <c r="G3001" s="337"/>
    </row>
    <row r="3002" spans="1:7" ht="20.100000000000001" customHeight="1" x14ac:dyDescent="0.2">
      <c r="A3002" s="154" t="s">
        <v>823</v>
      </c>
      <c r="B3002" s="155" t="str">
        <f>Comitente</f>
        <v>DIRECCIÓN ARQUITECTURA</v>
      </c>
      <c r="C3002" s="156"/>
      <c r="D3002" s="157"/>
      <c r="E3002" s="157"/>
      <c r="F3002" s="158"/>
      <c r="G3002" s="159"/>
    </row>
    <row r="3003" spans="1:7" ht="20.100000000000001" customHeight="1" x14ac:dyDescent="0.2">
      <c r="A3003" s="154" t="s">
        <v>824</v>
      </c>
      <c r="B3003" s="155">
        <f>Contratista</f>
        <v>0</v>
      </c>
      <c r="C3003" s="160"/>
      <c r="D3003" s="160"/>
      <c r="E3003" s="160"/>
      <c r="F3003" s="155"/>
      <c r="G3003" s="161"/>
    </row>
    <row r="3004" spans="1:7" ht="20.100000000000001" customHeight="1" x14ac:dyDescent="0.2">
      <c r="A3004" s="154" t="s">
        <v>31</v>
      </c>
      <c r="B3004" s="155" t="str">
        <f>Obra</f>
        <v>ESTADIO DEPORTIVO U.P.C.N.</v>
      </c>
      <c r="C3004" s="160"/>
      <c r="D3004" s="160"/>
      <c r="E3004" s="160"/>
      <c r="F3004" s="155" t="s">
        <v>45</v>
      </c>
      <c r="G3004" s="161" t="str">
        <f>Fecha_Base</f>
        <v>02/11/2017</v>
      </c>
    </row>
    <row r="3005" spans="1:7" ht="20.100000000000001" customHeight="1" x14ac:dyDescent="0.2">
      <c r="A3005" s="162" t="s">
        <v>822</v>
      </c>
      <c r="B3005" s="163" t="str">
        <f>Ubicación</f>
        <v>DEPARTAMENTO RAWSON</v>
      </c>
      <c r="C3005" s="163"/>
      <c r="D3005" s="164"/>
      <c r="E3005" s="165"/>
      <c r="F3005" s="166"/>
      <c r="G3005" s="167"/>
    </row>
    <row r="3006" spans="1:7" ht="20.100000000000001" customHeight="1" x14ac:dyDescent="0.2">
      <c r="A3006" s="162" t="s">
        <v>46</v>
      </c>
      <c r="B3006" s="270">
        <v>17</v>
      </c>
      <c r="C3006" s="169" t="str">
        <f>IF(B3006="","",VLOOKUP(B3006,Computo_Presupuesto,2,FALSE))</f>
        <v>CARPINTERIAS</v>
      </c>
      <c r="D3006" s="170"/>
      <c r="E3006" s="165"/>
      <c r="F3006" s="166"/>
      <c r="G3006" s="167"/>
    </row>
    <row r="3007" spans="1:7" ht="20.100000000000001" customHeight="1" x14ac:dyDescent="0.2">
      <c r="A3007" s="162" t="s">
        <v>32</v>
      </c>
      <c r="B3007" s="248" t="s">
        <v>1180</v>
      </c>
      <c r="C3007" s="169" t="str">
        <f>IF(B3007=0,"",VLOOKUP(B3007,Computo_Presupuesto,2,FALSE))</f>
        <v>Carpintería madera</v>
      </c>
      <c r="D3007" s="164"/>
      <c r="E3007" s="165"/>
      <c r="F3007" s="163" t="s">
        <v>33</v>
      </c>
      <c r="G3007" s="171" t="str">
        <f>IF(B3007=0,"",VLOOKUP(B3007,Computo_Presupuesto,4,FALSE))</f>
        <v>gl</v>
      </c>
    </row>
    <row r="3008" spans="1:7" ht="20.100000000000001" customHeight="1" x14ac:dyDescent="0.2">
      <c r="A3008" s="162"/>
      <c r="B3008" s="163"/>
      <c r="C3008" s="169"/>
      <c r="D3008" s="164"/>
      <c r="E3008" s="165"/>
      <c r="F3008" s="169"/>
      <c r="G3008" s="172"/>
    </row>
    <row r="3009" spans="1:7" ht="20.100000000000001" customHeight="1" x14ac:dyDescent="0.2">
      <c r="A3009" s="338" t="s">
        <v>685</v>
      </c>
      <c r="B3009" s="339"/>
      <c r="C3009" s="340" t="s">
        <v>0</v>
      </c>
      <c r="D3009" s="340" t="s">
        <v>34</v>
      </c>
      <c r="E3009" s="341" t="s">
        <v>35</v>
      </c>
      <c r="F3009" s="342" t="s">
        <v>36</v>
      </c>
      <c r="G3009" s="343" t="s">
        <v>37</v>
      </c>
    </row>
    <row r="3010" spans="1:7" ht="20.100000000000001" customHeight="1" x14ac:dyDescent="0.2">
      <c r="A3010" s="173" t="s">
        <v>686</v>
      </c>
      <c r="B3010" s="174" t="s">
        <v>687</v>
      </c>
      <c r="C3010" s="340"/>
      <c r="D3010" s="340"/>
      <c r="E3010" s="341"/>
      <c r="F3010" s="342"/>
      <c r="G3010" s="343"/>
    </row>
    <row r="3011" spans="1:7" ht="20.100000000000001" customHeight="1" x14ac:dyDescent="0.2">
      <c r="A3011" s="307"/>
      <c r="B3011" s="175"/>
      <c r="C3011" s="176" t="s">
        <v>825</v>
      </c>
      <c r="D3011" s="177"/>
      <c r="E3011" s="178"/>
      <c r="F3011" s="179"/>
      <c r="G3011" s="180"/>
    </row>
    <row r="3012" spans="1:7" ht="20.100000000000001" customHeight="1" x14ac:dyDescent="0.2">
      <c r="A3012" s="260"/>
      <c r="B3012" s="181">
        <f t="shared" ref="B3012:B3023" si="366">IF(A3012=0,0,VLOOKUP(A3012,Tabla_Indices,2,FALSE))</f>
        <v>0</v>
      </c>
      <c r="C3012" s="261"/>
      <c r="D3012" s="262"/>
      <c r="E3012" s="263"/>
      <c r="F3012" s="264"/>
      <c r="G3012" s="182">
        <f>ROUND(E3012*F3012,2)</f>
        <v>0</v>
      </c>
    </row>
    <row r="3013" spans="1:7" ht="20.100000000000001" customHeight="1" x14ac:dyDescent="0.2">
      <c r="A3013" s="265"/>
      <c r="B3013" s="181">
        <f t="shared" si="366"/>
        <v>0</v>
      </c>
      <c r="C3013" s="261"/>
      <c r="D3013" s="262"/>
      <c r="E3013" s="263"/>
      <c r="F3013" s="264"/>
      <c r="G3013" s="182">
        <f t="shared" ref="G3013:G3023" si="367">ROUND(E3013*F3013,2)</f>
        <v>0</v>
      </c>
    </row>
    <row r="3014" spans="1:7" ht="20.100000000000001" customHeight="1" x14ac:dyDescent="0.2">
      <c r="A3014" s="260"/>
      <c r="B3014" s="181">
        <f t="shared" si="366"/>
        <v>0</v>
      </c>
      <c r="C3014" s="261"/>
      <c r="D3014" s="262"/>
      <c r="E3014" s="263"/>
      <c r="F3014" s="264"/>
      <c r="G3014" s="182">
        <f t="shared" si="367"/>
        <v>0</v>
      </c>
    </row>
    <row r="3015" spans="1:7" ht="20.100000000000001" customHeight="1" x14ac:dyDescent="0.2">
      <c r="A3015" s="260"/>
      <c r="B3015" s="181">
        <f t="shared" si="366"/>
        <v>0</v>
      </c>
      <c r="C3015" s="261"/>
      <c r="D3015" s="262"/>
      <c r="E3015" s="263"/>
      <c r="F3015" s="264"/>
      <c r="G3015" s="182">
        <f t="shared" si="367"/>
        <v>0</v>
      </c>
    </row>
    <row r="3016" spans="1:7" ht="20.100000000000001" customHeight="1" x14ac:dyDescent="0.2">
      <c r="A3016" s="260"/>
      <c r="B3016" s="181">
        <f t="shared" si="366"/>
        <v>0</v>
      </c>
      <c r="C3016" s="261"/>
      <c r="D3016" s="262"/>
      <c r="E3016" s="266"/>
      <c r="F3016" s="264"/>
      <c r="G3016" s="182">
        <f t="shared" si="367"/>
        <v>0</v>
      </c>
    </row>
    <row r="3017" spans="1:7" ht="20.100000000000001" customHeight="1" x14ac:dyDescent="0.2">
      <c r="A3017" s="260"/>
      <c r="B3017" s="181">
        <f t="shared" si="366"/>
        <v>0</v>
      </c>
      <c r="C3017" s="261"/>
      <c r="D3017" s="262"/>
      <c r="E3017" s="266"/>
      <c r="F3017" s="264"/>
      <c r="G3017" s="182">
        <f t="shared" si="367"/>
        <v>0</v>
      </c>
    </row>
    <row r="3018" spans="1:7" ht="20.100000000000001" customHeight="1" x14ac:dyDescent="0.2">
      <c r="A3018" s="260"/>
      <c r="B3018" s="181">
        <f t="shared" si="366"/>
        <v>0</v>
      </c>
      <c r="C3018" s="261"/>
      <c r="D3018" s="262"/>
      <c r="E3018" s="263"/>
      <c r="F3018" s="264"/>
      <c r="G3018" s="182">
        <f t="shared" si="367"/>
        <v>0</v>
      </c>
    </row>
    <row r="3019" spans="1:7" ht="20.100000000000001" customHeight="1" x14ac:dyDescent="0.2">
      <c r="A3019" s="260"/>
      <c r="B3019" s="181">
        <f t="shared" si="366"/>
        <v>0</v>
      </c>
      <c r="C3019" s="261"/>
      <c r="D3019" s="262"/>
      <c r="E3019" s="263"/>
      <c r="F3019" s="264"/>
      <c r="G3019" s="182">
        <f t="shared" si="367"/>
        <v>0</v>
      </c>
    </row>
    <row r="3020" spans="1:7" ht="20.100000000000001" customHeight="1" x14ac:dyDescent="0.2">
      <c r="A3020" s="260"/>
      <c r="B3020" s="181">
        <f t="shared" si="366"/>
        <v>0</v>
      </c>
      <c r="C3020" s="261"/>
      <c r="D3020" s="262"/>
      <c r="E3020" s="263"/>
      <c r="F3020" s="264"/>
      <c r="G3020" s="182">
        <f t="shared" si="367"/>
        <v>0</v>
      </c>
    </row>
    <row r="3021" spans="1:7" ht="20.100000000000001" customHeight="1" x14ac:dyDescent="0.2">
      <c r="A3021" s="260"/>
      <c r="B3021" s="181">
        <f t="shared" si="366"/>
        <v>0</v>
      </c>
      <c r="C3021" s="261"/>
      <c r="D3021" s="262"/>
      <c r="E3021" s="263"/>
      <c r="F3021" s="264"/>
      <c r="G3021" s="182">
        <f t="shared" si="367"/>
        <v>0</v>
      </c>
    </row>
    <row r="3022" spans="1:7" ht="20.100000000000001" customHeight="1" x14ac:dyDescent="0.2">
      <c r="A3022" s="260"/>
      <c r="B3022" s="181">
        <f t="shared" si="366"/>
        <v>0</v>
      </c>
      <c r="C3022" s="261"/>
      <c r="D3022" s="262"/>
      <c r="E3022" s="263"/>
      <c r="F3022" s="264"/>
      <c r="G3022" s="182">
        <f t="shared" si="367"/>
        <v>0</v>
      </c>
    </row>
    <row r="3023" spans="1:7" ht="20.100000000000001" customHeight="1" x14ac:dyDescent="0.2">
      <c r="A3023" s="260"/>
      <c r="B3023" s="181">
        <f t="shared" si="366"/>
        <v>0</v>
      </c>
      <c r="C3023" s="261"/>
      <c r="D3023" s="262"/>
      <c r="E3023" s="263"/>
      <c r="F3023" s="264"/>
      <c r="G3023" s="182">
        <f t="shared" si="367"/>
        <v>0</v>
      </c>
    </row>
    <row r="3024" spans="1:7" ht="20.100000000000001" customHeight="1" x14ac:dyDescent="0.2">
      <c r="A3024" s="183"/>
      <c r="B3024" s="169"/>
      <c r="C3024" s="169"/>
      <c r="D3024" s="164"/>
      <c r="E3024" s="165"/>
      <c r="F3024" s="184" t="s">
        <v>38</v>
      </c>
      <c r="G3024" s="185">
        <f>SUBTOTAL(9,G3012:G3023)</f>
        <v>0</v>
      </c>
    </row>
    <row r="3025" spans="1:7" ht="20.100000000000001" customHeight="1" x14ac:dyDescent="0.2">
      <c r="A3025" s="183"/>
      <c r="B3025" s="169"/>
      <c r="C3025" s="186" t="s">
        <v>826</v>
      </c>
      <c r="D3025" s="164"/>
      <c r="E3025" s="165"/>
      <c r="F3025" s="166"/>
      <c r="G3025" s="187"/>
    </row>
    <row r="3026" spans="1:7" ht="20.100000000000001" customHeight="1" x14ac:dyDescent="0.2">
      <c r="A3026" s="260"/>
      <c r="B3026" s="181">
        <f t="shared" ref="B3026:B3035" si="368">IF(A3026=0,0,VLOOKUP(A3026,Tabla_Indices,2,FALSE))</f>
        <v>0</v>
      </c>
      <c r="C3026" s="267"/>
      <c r="D3026" s="262"/>
      <c r="E3026" s="263"/>
      <c r="F3026" s="264"/>
      <c r="G3026" s="182">
        <f>ROUND(E3026*F3026,2)</f>
        <v>0</v>
      </c>
    </row>
    <row r="3027" spans="1:7" ht="20.100000000000001" customHeight="1" x14ac:dyDescent="0.2">
      <c r="A3027" s="260"/>
      <c r="B3027" s="181">
        <f t="shared" si="368"/>
        <v>0</v>
      </c>
      <c r="C3027" s="261"/>
      <c r="D3027" s="262"/>
      <c r="E3027" s="263"/>
      <c r="F3027" s="264"/>
      <c r="G3027" s="182">
        <f>ROUND(E3027*F3027,2)</f>
        <v>0</v>
      </c>
    </row>
    <row r="3028" spans="1:7" ht="20.100000000000001" customHeight="1" x14ac:dyDescent="0.2">
      <c r="A3028" s="260"/>
      <c r="B3028" s="181">
        <f t="shared" si="368"/>
        <v>0</v>
      </c>
      <c r="C3028" s="261"/>
      <c r="D3028" s="262"/>
      <c r="E3028" s="263"/>
      <c r="F3028" s="264"/>
      <c r="G3028" s="182">
        <f t="shared" ref="G3028:G3035" si="369">ROUND(E3028*F3028,2)</f>
        <v>0</v>
      </c>
    </row>
    <row r="3029" spans="1:7" ht="20.100000000000001" customHeight="1" x14ac:dyDescent="0.2">
      <c r="A3029" s="260"/>
      <c r="B3029" s="181">
        <f t="shared" si="368"/>
        <v>0</v>
      </c>
      <c r="C3029" s="261"/>
      <c r="D3029" s="262"/>
      <c r="E3029" s="263"/>
      <c r="F3029" s="264"/>
      <c r="G3029" s="182">
        <f t="shared" si="369"/>
        <v>0</v>
      </c>
    </row>
    <row r="3030" spans="1:7" ht="20.100000000000001" customHeight="1" x14ac:dyDescent="0.2">
      <c r="A3030" s="260"/>
      <c r="B3030" s="181">
        <f t="shared" si="368"/>
        <v>0</v>
      </c>
      <c r="C3030" s="261"/>
      <c r="D3030" s="262"/>
      <c r="E3030" s="263"/>
      <c r="F3030" s="264"/>
      <c r="G3030" s="182">
        <f t="shared" si="369"/>
        <v>0</v>
      </c>
    </row>
    <row r="3031" spans="1:7" ht="20.100000000000001" customHeight="1" x14ac:dyDescent="0.2">
      <c r="A3031" s="260"/>
      <c r="B3031" s="181">
        <f t="shared" si="368"/>
        <v>0</v>
      </c>
      <c r="C3031" s="261"/>
      <c r="D3031" s="262"/>
      <c r="E3031" s="263"/>
      <c r="F3031" s="264"/>
      <c r="G3031" s="182">
        <f t="shared" si="369"/>
        <v>0</v>
      </c>
    </row>
    <row r="3032" spans="1:7" ht="20.100000000000001" customHeight="1" x14ac:dyDescent="0.2">
      <c r="A3032" s="260"/>
      <c r="B3032" s="181">
        <f t="shared" si="368"/>
        <v>0</v>
      </c>
      <c r="C3032" s="261"/>
      <c r="D3032" s="262"/>
      <c r="E3032" s="263"/>
      <c r="F3032" s="264"/>
      <c r="G3032" s="182">
        <f t="shared" si="369"/>
        <v>0</v>
      </c>
    </row>
    <row r="3033" spans="1:7" ht="20.100000000000001" customHeight="1" x14ac:dyDescent="0.2">
      <c r="A3033" s="260"/>
      <c r="B3033" s="181">
        <f t="shared" si="368"/>
        <v>0</v>
      </c>
      <c r="C3033" s="261"/>
      <c r="D3033" s="262"/>
      <c r="E3033" s="263"/>
      <c r="F3033" s="264"/>
      <c r="G3033" s="182">
        <f t="shared" si="369"/>
        <v>0</v>
      </c>
    </row>
    <row r="3034" spans="1:7" ht="20.100000000000001" customHeight="1" x14ac:dyDescent="0.2">
      <c r="A3034" s="260"/>
      <c r="B3034" s="181">
        <f t="shared" si="368"/>
        <v>0</v>
      </c>
      <c r="C3034" s="261"/>
      <c r="D3034" s="262"/>
      <c r="E3034" s="263"/>
      <c r="F3034" s="264"/>
      <c r="G3034" s="182">
        <f t="shared" si="369"/>
        <v>0</v>
      </c>
    </row>
    <row r="3035" spans="1:7" ht="20.100000000000001" customHeight="1" x14ac:dyDescent="0.2">
      <c r="A3035" s="260"/>
      <c r="B3035" s="181">
        <f t="shared" si="368"/>
        <v>0</v>
      </c>
      <c r="C3035" s="261"/>
      <c r="D3035" s="262"/>
      <c r="E3035" s="263"/>
      <c r="F3035" s="264"/>
      <c r="G3035" s="182">
        <f t="shared" si="369"/>
        <v>0</v>
      </c>
    </row>
    <row r="3036" spans="1:7" ht="20.100000000000001" customHeight="1" x14ac:dyDescent="0.2">
      <c r="A3036" s="183"/>
      <c r="B3036" s="169"/>
      <c r="C3036" s="169"/>
      <c r="D3036" s="164"/>
      <c r="E3036" s="165"/>
      <c r="F3036" s="184" t="s">
        <v>39</v>
      </c>
      <c r="G3036" s="185">
        <f>SUBTOTAL(9,G3026:G3035)</f>
        <v>0</v>
      </c>
    </row>
    <row r="3037" spans="1:7" ht="20.100000000000001" customHeight="1" x14ac:dyDescent="0.2">
      <c r="A3037" s="183"/>
      <c r="B3037" s="169"/>
      <c r="C3037" s="186" t="s">
        <v>827</v>
      </c>
      <c r="D3037" s="164"/>
      <c r="E3037" s="165"/>
      <c r="F3037" s="169"/>
      <c r="G3037" s="187"/>
    </row>
    <row r="3038" spans="1:7" ht="20.100000000000001" customHeight="1" x14ac:dyDescent="0.2">
      <c r="A3038" s="260"/>
      <c r="B3038" s="181">
        <f t="shared" ref="B3038:B3046" si="370">IF(A3038=0,0,VLOOKUP(A3038,Tabla_Indices,2,FALSE))</f>
        <v>0</v>
      </c>
      <c r="C3038" s="261"/>
      <c r="D3038" s="262"/>
      <c r="E3038" s="263"/>
      <c r="F3038" s="268"/>
      <c r="G3038" s="188">
        <f>ROUND(E3038*F3038,2)</f>
        <v>0</v>
      </c>
    </row>
    <row r="3039" spans="1:7" ht="20.100000000000001" customHeight="1" x14ac:dyDescent="0.2">
      <c r="A3039" s="260"/>
      <c r="B3039" s="181">
        <f t="shared" si="370"/>
        <v>0</v>
      </c>
      <c r="C3039" s="267"/>
      <c r="D3039" s="262"/>
      <c r="E3039" s="263"/>
      <c r="F3039" s="264"/>
      <c r="G3039" s="188">
        <f>ROUND(E3039*F3039,2)</f>
        <v>0</v>
      </c>
    </row>
    <row r="3040" spans="1:7" ht="20.100000000000001" customHeight="1" x14ac:dyDescent="0.2">
      <c r="A3040" s="260"/>
      <c r="B3040" s="181">
        <f t="shared" si="370"/>
        <v>0</v>
      </c>
      <c r="C3040" s="269"/>
      <c r="D3040" s="262"/>
      <c r="E3040" s="263"/>
      <c r="F3040" s="264"/>
      <c r="G3040" s="188">
        <f>ROUND(E3040*F3040,2)</f>
        <v>0</v>
      </c>
    </row>
    <row r="3041" spans="1:7" ht="20.100000000000001" customHeight="1" x14ac:dyDescent="0.2">
      <c r="A3041" s="260"/>
      <c r="B3041" s="181">
        <f t="shared" si="370"/>
        <v>0</v>
      </c>
      <c r="C3041" s="269"/>
      <c r="D3041" s="262"/>
      <c r="E3041" s="263"/>
      <c r="F3041" s="264"/>
      <c r="G3041" s="188">
        <f>ROUND(E3041*F3041,2)</f>
        <v>0</v>
      </c>
    </row>
    <row r="3042" spans="1:7" ht="20.100000000000001" customHeight="1" x14ac:dyDescent="0.2">
      <c r="A3042" s="260"/>
      <c r="B3042" s="181">
        <f t="shared" si="370"/>
        <v>0</v>
      </c>
      <c r="C3042" s="269"/>
      <c r="D3042" s="262"/>
      <c r="E3042" s="263"/>
      <c r="F3042" s="264"/>
      <c r="G3042" s="188">
        <f t="shared" ref="G3042:G3046" si="371">ROUND(E3042*F3042,2)</f>
        <v>0</v>
      </c>
    </row>
    <row r="3043" spans="1:7" ht="20.100000000000001" customHeight="1" x14ac:dyDescent="0.2">
      <c r="A3043" s="260"/>
      <c r="B3043" s="181">
        <f t="shared" si="370"/>
        <v>0</v>
      </c>
      <c r="C3043" s="269"/>
      <c r="D3043" s="262"/>
      <c r="E3043" s="263"/>
      <c r="F3043" s="264"/>
      <c r="G3043" s="188">
        <f>ROUND(E3043*F3043,2)</f>
        <v>0</v>
      </c>
    </row>
    <row r="3044" spans="1:7" ht="20.100000000000001" customHeight="1" x14ac:dyDescent="0.2">
      <c r="A3044" s="260"/>
      <c r="B3044" s="181">
        <f t="shared" si="370"/>
        <v>0</v>
      </c>
      <c r="C3044" s="261"/>
      <c r="D3044" s="262"/>
      <c r="E3044" s="263"/>
      <c r="F3044" s="264"/>
      <c r="G3044" s="188">
        <f t="shared" si="371"/>
        <v>0</v>
      </c>
    </row>
    <row r="3045" spans="1:7" ht="20.100000000000001" customHeight="1" x14ac:dyDescent="0.2">
      <c r="A3045" s="260"/>
      <c r="B3045" s="181">
        <f t="shared" si="370"/>
        <v>0</v>
      </c>
      <c r="C3045" s="261"/>
      <c r="D3045" s="262"/>
      <c r="E3045" s="263"/>
      <c r="F3045" s="264"/>
      <c r="G3045" s="188">
        <f t="shared" si="371"/>
        <v>0</v>
      </c>
    </row>
    <row r="3046" spans="1:7" ht="20.100000000000001" customHeight="1" x14ac:dyDescent="0.2">
      <c r="A3046" s="260"/>
      <c r="B3046" s="181">
        <f t="shared" si="370"/>
        <v>0</v>
      </c>
      <c r="C3046" s="261"/>
      <c r="D3046" s="262"/>
      <c r="E3046" s="263"/>
      <c r="F3046" s="264"/>
      <c r="G3046" s="188">
        <f t="shared" si="371"/>
        <v>0</v>
      </c>
    </row>
    <row r="3047" spans="1:7" ht="20.100000000000001" customHeight="1" x14ac:dyDescent="0.2">
      <c r="A3047" s="189"/>
      <c r="B3047" s="164"/>
      <c r="C3047" s="169"/>
      <c r="D3047" s="164"/>
      <c r="E3047" s="165"/>
      <c r="F3047" s="184" t="s">
        <v>40</v>
      </c>
      <c r="G3047" s="185">
        <f>SUBTOTAL(9,G3038:G3046)</f>
        <v>0</v>
      </c>
    </row>
    <row r="3048" spans="1:7" ht="20.100000000000001" customHeight="1" thickBot="1" x14ac:dyDescent="0.25">
      <c r="A3048" s="190"/>
      <c r="B3048" s="191"/>
      <c r="C3048" s="192"/>
      <c r="D3048" s="191"/>
      <c r="E3048" s="193"/>
      <c r="F3048" s="194"/>
      <c r="G3048" s="195"/>
    </row>
    <row r="3049" spans="1:7" ht="20.100000000000001" customHeight="1" thickBot="1" x14ac:dyDescent="0.25">
      <c r="A3049" s="244" t="str">
        <f>B3007</f>
        <v>17-1</v>
      </c>
      <c r="B3049" s="242" t="str">
        <f>C3007</f>
        <v>Carpintería madera</v>
      </c>
      <c r="C3049" s="196"/>
      <c r="D3049" s="196" t="s">
        <v>41</v>
      </c>
      <c r="E3049" s="197"/>
      <c r="F3049" s="198" t="s">
        <v>42</v>
      </c>
      <c r="G3049" s="199">
        <f>SUBTOTAL(9,G3012:G3048)</f>
        <v>0</v>
      </c>
    </row>
    <row r="3050" spans="1:7" ht="20.100000000000001" customHeight="1" thickTop="1" thickBot="1" x14ac:dyDescent="0.25">
      <c r="A3050" s="298"/>
      <c r="B3050" s="299"/>
      <c r="C3050" s="300"/>
      <c r="D3050" s="300"/>
      <c r="E3050" s="301"/>
      <c r="F3050" s="302"/>
      <c r="G3050" s="303"/>
    </row>
    <row r="3051" spans="1:7" ht="20.100000000000001" customHeight="1" thickTop="1" x14ac:dyDescent="0.2">
      <c r="A3051" s="335" t="s">
        <v>44</v>
      </c>
      <c r="B3051" s="336"/>
      <c r="C3051" s="336"/>
      <c r="D3051" s="336"/>
      <c r="E3051" s="336"/>
      <c r="F3051" s="336"/>
      <c r="G3051" s="337"/>
    </row>
    <row r="3052" spans="1:7" ht="20.100000000000001" customHeight="1" x14ac:dyDescent="0.2">
      <c r="A3052" s="154" t="s">
        <v>823</v>
      </c>
      <c r="B3052" s="155" t="str">
        <f>Comitente</f>
        <v>DIRECCIÓN ARQUITECTURA</v>
      </c>
      <c r="C3052" s="156"/>
      <c r="D3052" s="157"/>
      <c r="E3052" s="157"/>
      <c r="F3052" s="158"/>
      <c r="G3052" s="159"/>
    </row>
    <row r="3053" spans="1:7" ht="20.100000000000001" customHeight="1" x14ac:dyDescent="0.2">
      <c r="A3053" s="154" t="s">
        <v>824</v>
      </c>
      <c r="B3053" s="155">
        <f>Contratista</f>
        <v>0</v>
      </c>
      <c r="D3053" s="160"/>
      <c r="E3053" s="160"/>
      <c r="F3053" s="155"/>
      <c r="G3053" s="161"/>
    </row>
    <row r="3054" spans="1:7" ht="20.100000000000001" customHeight="1" x14ac:dyDescent="0.2">
      <c r="A3054" s="154" t="s">
        <v>31</v>
      </c>
      <c r="B3054" s="155" t="str">
        <f>Obra</f>
        <v>ESTADIO DEPORTIVO U.P.C.N.</v>
      </c>
      <c r="C3054" s="160"/>
      <c r="D3054" s="160"/>
      <c r="E3054" s="160"/>
      <c r="F3054" s="155" t="s">
        <v>45</v>
      </c>
      <c r="G3054" s="161" t="str">
        <f>Fecha_Base</f>
        <v>02/11/2017</v>
      </c>
    </row>
    <row r="3055" spans="1:7" ht="20.100000000000001" customHeight="1" x14ac:dyDescent="0.2">
      <c r="A3055" s="162" t="s">
        <v>822</v>
      </c>
      <c r="B3055" s="163" t="str">
        <f>Ubicación</f>
        <v>DEPARTAMENTO RAWSON</v>
      </c>
      <c r="C3055" s="163"/>
      <c r="D3055" s="164"/>
      <c r="E3055" s="165"/>
      <c r="F3055" s="166"/>
      <c r="G3055" s="167"/>
    </row>
    <row r="3056" spans="1:7" ht="20.100000000000001" customHeight="1" x14ac:dyDescent="0.2">
      <c r="A3056" s="162" t="s">
        <v>46</v>
      </c>
      <c r="B3056" s="270">
        <v>17</v>
      </c>
      <c r="C3056" s="169" t="str">
        <f>IF(B3056="","",VLOOKUP(B3056,Computo_Presupuesto,2,FALSE))</f>
        <v>CARPINTERIAS</v>
      </c>
      <c r="D3056" s="170"/>
      <c r="E3056" s="165"/>
      <c r="F3056" s="166"/>
      <c r="G3056" s="167"/>
    </row>
    <row r="3057" spans="1:7" ht="20.100000000000001" customHeight="1" x14ac:dyDescent="0.2">
      <c r="A3057" s="162" t="s">
        <v>32</v>
      </c>
      <c r="B3057" s="248" t="s">
        <v>1181</v>
      </c>
      <c r="C3057" s="169" t="str">
        <f>IF(B3057=0,"",VLOOKUP(B3057,Computo_Presupuesto,2,FALSE))</f>
        <v>Carpintería metálica</v>
      </c>
      <c r="D3057" s="164"/>
      <c r="E3057" s="165"/>
      <c r="F3057" s="163" t="s">
        <v>33</v>
      </c>
      <c r="G3057" s="171" t="str">
        <f>IF(B3057=0,"",VLOOKUP(B3057,Computo_Presupuesto,4,FALSE))</f>
        <v>gl</v>
      </c>
    </row>
    <row r="3058" spans="1:7" ht="20.100000000000001" customHeight="1" x14ac:dyDescent="0.2">
      <c r="A3058" s="162"/>
      <c r="B3058" s="163"/>
      <c r="C3058" s="169"/>
      <c r="D3058" s="164"/>
      <c r="E3058" s="165"/>
      <c r="F3058" s="169"/>
      <c r="G3058" s="172"/>
    </row>
    <row r="3059" spans="1:7" ht="20.100000000000001" customHeight="1" x14ac:dyDescent="0.2">
      <c r="A3059" s="338" t="s">
        <v>685</v>
      </c>
      <c r="B3059" s="339"/>
      <c r="C3059" s="340" t="s">
        <v>0</v>
      </c>
      <c r="D3059" s="340" t="s">
        <v>34</v>
      </c>
      <c r="E3059" s="341" t="s">
        <v>35</v>
      </c>
      <c r="F3059" s="342" t="s">
        <v>36</v>
      </c>
      <c r="G3059" s="343" t="s">
        <v>37</v>
      </c>
    </row>
    <row r="3060" spans="1:7" ht="20.100000000000001" customHeight="1" x14ac:dyDescent="0.2">
      <c r="A3060" s="173" t="s">
        <v>686</v>
      </c>
      <c r="B3060" s="174" t="s">
        <v>687</v>
      </c>
      <c r="C3060" s="340"/>
      <c r="D3060" s="340"/>
      <c r="E3060" s="341"/>
      <c r="F3060" s="342"/>
      <c r="G3060" s="343"/>
    </row>
    <row r="3061" spans="1:7" ht="20.100000000000001" customHeight="1" x14ac:dyDescent="0.2">
      <c r="A3061" s="307"/>
      <c r="B3061" s="175"/>
      <c r="C3061" s="176" t="s">
        <v>825</v>
      </c>
      <c r="D3061" s="177"/>
      <c r="E3061" s="178"/>
      <c r="F3061" s="179"/>
      <c r="G3061" s="180"/>
    </row>
    <row r="3062" spans="1:7" ht="20.100000000000001" customHeight="1" x14ac:dyDescent="0.2">
      <c r="A3062" s="260"/>
      <c r="B3062" s="181">
        <f t="shared" ref="B3062:B3073" si="372">IF(A3062=0,0,VLOOKUP(A3062,Tabla_Indices,2,FALSE))</f>
        <v>0</v>
      </c>
      <c r="C3062" s="261"/>
      <c r="D3062" s="262"/>
      <c r="E3062" s="263"/>
      <c r="F3062" s="264"/>
      <c r="G3062" s="182">
        <f>ROUND(E3062*F3062,2)</f>
        <v>0</v>
      </c>
    </row>
    <row r="3063" spans="1:7" ht="20.100000000000001" customHeight="1" x14ac:dyDescent="0.2">
      <c r="A3063" s="265"/>
      <c r="B3063" s="181">
        <f t="shared" si="372"/>
        <v>0</v>
      </c>
      <c r="C3063" s="261"/>
      <c r="D3063" s="262"/>
      <c r="E3063" s="263"/>
      <c r="F3063" s="264"/>
      <c r="G3063" s="182">
        <f t="shared" ref="G3063:G3073" si="373">ROUND(E3063*F3063,2)</f>
        <v>0</v>
      </c>
    </row>
    <row r="3064" spans="1:7" ht="20.100000000000001" customHeight="1" x14ac:dyDescent="0.2">
      <c r="A3064" s="260"/>
      <c r="B3064" s="181">
        <f t="shared" si="372"/>
        <v>0</v>
      </c>
      <c r="C3064" s="261"/>
      <c r="D3064" s="262"/>
      <c r="E3064" s="263"/>
      <c r="F3064" s="264"/>
      <c r="G3064" s="182">
        <f t="shared" si="373"/>
        <v>0</v>
      </c>
    </row>
    <row r="3065" spans="1:7" ht="20.100000000000001" customHeight="1" x14ac:dyDescent="0.2">
      <c r="A3065" s="260"/>
      <c r="B3065" s="181">
        <f t="shared" si="372"/>
        <v>0</v>
      </c>
      <c r="C3065" s="261"/>
      <c r="D3065" s="262"/>
      <c r="E3065" s="263"/>
      <c r="F3065" s="264"/>
      <c r="G3065" s="182">
        <f t="shared" si="373"/>
        <v>0</v>
      </c>
    </row>
    <row r="3066" spans="1:7" ht="20.100000000000001" customHeight="1" x14ac:dyDescent="0.2">
      <c r="A3066" s="260"/>
      <c r="B3066" s="181">
        <f t="shared" si="372"/>
        <v>0</v>
      </c>
      <c r="C3066" s="261"/>
      <c r="D3066" s="262"/>
      <c r="E3066" s="266"/>
      <c r="F3066" s="264"/>
      <c r="G3066" s="182">
        <f t="shared" si="373"/>
        <v>0</v>
      </c>
    </row>
    <row r="3067" spans="1:7" ht="20.100000000000001" customHeight="1" x14ac:dyDescent="0.2">
      <c r="A3067" s="260"/>
      <c r="B3067" s="181">
        <f t="shared" si="372"/>
        <v>0</v>
      </c>
      <c r="C3067" s="261"/>
      <c r="D3067" s="262"/>
      <c r="E3067" s="266"/>
      <c r="F3067" s="264"/>
      <c r="G3067" s="182">
        <f t="shared" si="373"/>
        <v>0</v>
      </c>
    </row>
    <row r="3068" spans="1:7" ht="20.100000000000001" customHeight="1" x14ac:dyDescent="0.2">
      <c r="A3068" s="260"/>
      <c r="B3068" s="181">
        <f t="shared" si="372"/>
        <v>0</v>
      </c>
      <c r="C3068" s="261"/>
      <c r="D3068" s="262"/>
      <c r="E3068" s="263"/>
      <c r="F3068" s="264"/>
      <c r="G3068" s="182">
        <f t="shared" si="373"/>
        <v>0</v>
      </c>
    </row>
    <row r="3069" spans="1:7" ht="20.100000000000001" customHeight="1" x14ac:dyDescent="0.2">
      <c r="A3069" s="260"/>
      <c r="B3069" s="181">
        <f t="shared" si="372"/>
        <v>0</v>
      </c>
      <c r="C3069" s="261"/>
      <c r="D3069" s="262"/>
      <c r="E3069" s="263"/>
      <c r="F3069" s="264"/>
      <c r="G3069" s="182">
        <f t="shared" si="373"/>
        <v>0</v>
      </c>
    </row>
    <row r="3070" spans="1:7" ht="20.100000000000001" customHeight="1" x14ac:dyDescent="0.2">
      <c r="A3070" s="260"/>
      <c r="B3070" s="181">
        <f t="shared" si="372"/>
        <v>0</v>
      </c>
      <c r="C3070" s="261"/>
      <c r="D3070" s="262"/>
      <c r="E3070" s="263"/>
      <c r="F3070" s="264"/>
      <c r="G3070" s="182">
        <f t="shared" si="373"/>
        <v>0</v>
      </c>
    </row>
    <row r="3071" spans="1:7" ht="20.100000000000001" customHeight="1" x14ac:dyDescent="0.2">
      <c r="A3071" s="260"/>
      <c r="B3071" s="181">
        <f t="shared" si="372"/>
        <v>0</v>
      </c>
      <c r="C3071" s="261"/>
      <c r="D3071" s="262"/>
      <c r="E3071" s="263"/>
      <c r="F3071" s="264"/>
      <c r="G3071" s="182">
        <f t="shared" si="373"/>
        <v>0</v>
      </c>
    </row>
    <row r="3072" spans="1:7" ht="20.100000000000001" customHeight="1" x14ac:dyDescent="0.2">
      <c r="A3072" s="260"/>
      <c r="B3072" s="181">
        <f t="shared" si="372"/>
        <v>0</v>
      </c>
      <c r="C3072" s="261"/>
      <c r="D3072" s="262"/>
      <c r="E3072" s="263"/>
      <c r="F3072" s="264"/>
      <c r="G3072" s="182">
        <f t="shared" si="373"/>
        <v>0</v>
      </c>
    </row>
    <row r="3073" spans="1:7" ht="20.100000000000001" customHeight="1" x14ac:dyDescent="0.2">
      <c r="A3073" s="260"/>
      <c r="B3073" s="181">
        <f t="shared" si="372"/>
        <v>0</v>
      </c>
      <c r="C3073" s="261"/>
      <c r="D3073" s="262"/>
      <c r="E3073" s="263"/>
      <c r="F3073" s="264"/>
      <c r="G3073" s="182">
        <f t="shared" si="373"/>
        <v>0</v>
      </c>
    </row>
    <row r="3074" spans="1:7" ht="20.100000000000001" customHeight="1" x14ac:dyDescent="0.2">
      <c r="A3074" s="183"/>
      <c r="B3074" s="169"/>
      <c r="C3074" s="169"/>
      <c r="D3074" s="164"/>
      <c r="E3074" s="165"/>
      <c r="F3074" s="184" t="s">
        <v>38</v>
      </c>
      <c r="G3074" s="185">
        <f>SUBTOTAL(9,G3062:G3073)</f>
        <v>0</v>
      </c>
    </row>
    <row r="3075" spans="1:7" ht="20.100000000000001" customHeight="1" x14ac:dyDescent="0.2">
      <c r="A3075" s="183"/>
      <c r="B3075" s="169"/>
      <c r="C3075" s="186" t="s">
        <v>826</v>
      </c>
      <c r="D3075" s="164"/>
      <c r="E3075" s="165"/>
      <c r="F3075" s="166"/>
      <c r="G3075" s="187"/>
    </row>
    <row r="3076" spans="1:7" ht="20.100000000000001" customHeight="1" x14ac:dyDescent="0.2">
      <c r="A3076" s="260"/>
      <c r="B3076" s="181">
        <f t="shared" ref="B3076:B3085" si="374">IF(A3076=0,0,VLOOKUP(A3076,Tabla_Indices,2,FALSE))</f>
        <v>0</v>
      </c>
      <c r="C3076" s="267"/>
      <c r="D3076" s="262"/>
      <c r="E3076" s="263"/>
      <c r="F3076" s="264"/>
      <c r="G3076" s="182">
        <f>ROUND(E3076*F3076,2)</f>
        <v>0</v>
      </c>
    </row>
    <row r="3077" spans="1:7" ht="20.100000000000001" customHeight="1" x14ac:dyDescent="0.2">
      <c r="A3077" s="260"/>
      <c r="B3077" s="181">
        <f t="shared" si="374"/>
        <v>0</v>
      </c>
      <c r="C3077" s="261"/>
      <c r="D3077" s="262"/>
      <c r="E3077" s="263"/>
      <c r="F3077" s="264"/>
      <c r="G3077" s="182">
        <f>ROUND(E3077*F3077,2)</f>
        <v>0</v>
      </c>
    </row>
    <row r="3078" spans="1:7" ht="20.100000000000001" customHeight="1" x14ac:dyDescent="0.2">
      <c r="A3078" s="260"/>
      <c r="B3078" s="181">
        <f t="shared" si="374"/>
        <v>0</v>
      </c>
      <c r="C3078" s="261"/>
      <c r="D3078" s="262"/>
      <c r="E3078" s="263"/>
      <c r="F3078" s="264"/>
      <c r="G3078" s="182">
        <f t="shared" ref="G3078:G3085" si="375">ROUND(E3078*F3078,2)</f>
        <v>0</v>
      </c>
    </row>
    <row r="3079" spans="1:7" ht="20.100000000000001" customHeight="1" x14ac:dyDescent="0.2">
      <c r="A3079" s="260"/>
      <c r="B3079" s="181">
        <f t="shared" si="374"/>
        <v>0</v>
      </c>
      <c r="C3079" s="261"/>
      <c r="D3079" s="262"/>
      <c r="E3079" s="263"/>
      <c r="F3079" s="264"/>
      <c r="G3079" s="182">
        <f t="shared" si="375"/>
        <v>0</v>
      </c>
    </row>
    <row r="3080" spans="1:7" ht="20.100000000000001" customHeight="1" x14ac:dyDescent="0.2">
      <c r="A3080" s="260"/>
      <c r="B3080" s="181">
        <f t="shared" si="374"/>
        <v>0</v>
      </c>
      <c r="C3080" s="261"/>
      <c r="D3080" s="262"/>
      <c r="E3080" s="263"/>
      <c r="F3080" s="264"/>
      <c r="G3080" s="182">
        <f t="shared" si="375"/>
        <v>0</v>
      </c>
    </row>
    <row r="3081" spans="1:7" ht="20.100000000000001" customHeight="1" x14ac:dyDescent="0.2">
      <c r="A3081" s="260"/>
      <c r="B3081" s="181">
        <f t="shared" si="374"/>
        <v>0</v>
      </c>
      <c r="C3081" s="261"/>
      <c r="D3081" s="262"/>
      <c r="E3081" s="263"/>
      <c r="F3081" s="264"/>
      <c r="G3081" s="182">
        <f t="shared" si="375"/>
        <v>0</v>
      </c>
    </row>
    <row r="3082" spans="1:7" ht="20.100000000000001" customHeight="1" x14ac:dyDescent="0.2">
      <c r="A3082" s="260"/>
      <c r="B3082" s="181">
        <f t="shared" si="374"/>
        <v>0</v>
      </c>
      <c r="C3082" s="261"/>
      <c r="D3082" s="262"/>
      <c r="E3082" s="263"/>
      <c r="F3082" s="264"/>
      <c r="G3082" s="182">
        <f t="shared" si="375"/>
        <v>0</v>
      </c>
    </row>
    <row r="3083" spans="1:7" ht="20.100000000000001" customHeight="1" x14ac:dyDescent="0.2">
      <c r="A3083" s="260"/>
      <c r="B3083" s="181">
        <f t="shared" si="374"/>
        <v>0</v>
      </c>
      <c r="C3083" s="261"/>
      <c r="D3083" s="262"/>
      <c r="E3083" s="263"/>
      <c r="F3083" s="264"/>
      <c r="G3083" s="182">
        <f t="shared" si="375"/>
        <v>0</v>
      </c>
    </row>
    <row r="3084" spans="1:7" ht="20.100000000000001" customHeight="1" x14ac:dyDescent="0.2">
      <c r="A3084" s="260"/>
      <c r="B3084" s="181">
        <f t="shared" si="374"/>
        <v>0</v>
      </c>
      <c r="C3084" s="261"/>
      <c r="D3084" s="262"/>
      <c r="E3084" s="263"/>
      <c r="F3084" s="264"/>
      <c r="G3084" s="182">
        <f t="shared" si="375"/>
        <v>0</v>
      </c>
    </row>
    <row r="3085" spans="1:7" ht="20.100000000000001" customHeight="1" x14ac:dyDescent="0.2">
      <c r="A3085" s="260"/>
      <c r="B3085" s="181">
        <f t="shared" si="374"/>
        <v>0</v>
      </c>
      <c r="C3085" s="261"/>
      <c r="D3085" s="262"/>
      <c r="E3085" s="263"/>
      <c r="F3085" s="264"/>
      <c r="G3085" s="182">
        <f t="shared" si="375"/>
        <v>0</v>
      </c>
    </row>
    <row r="3086" spans="1:7" ht="20.100000000000001" customHeight="1" x14ac:dyDescent="0.2">
      <c r="A3086" s="183"/>
      <c r="B3086" s="169"/>
      <c r="C3086" s="169"/>
      <c r="D3086" s="164"/>
      <c r="E3086" s="165"/>
      <c r="F3086" s="184" t="s">
        <v>39</v>
      </c>
      <c r="G3086" s="185">
        <f>SUBTOTAL(9,G3076:G3085)</f>
        <v>0</v>
      </c>
    </row>
    <row r="3087" spans="1:7" ht="20.100000000000001" customHeight="1" x14ac:dyDescent="0.2">
      <c r="A3087" s="183"/>
      <c r="B3087" s="169"/>
      <c r="C3087" s="186" t="s">
        <v>827</v>
      </c>
      <c r="D3087" s="164"/>
      <c r="E3087" s="165"/>
      <c r="F3087" s="169"/>
      <c r="G3087" s="187"/>
    </row>
    <row r="3088" spans="1:7" ht="20.100000000000001" customHeight="1" x14ac:dyDescent="0.2">
      <c r="A3088" s="260"/>
      <c r="B3088" s="181">
        <f t="shared" ref="B3088:B3096" si="376">IF(A3088=0,0,VLOOKUP(A3088,Tabla_Indices,2,FALSE))</f>
        <v>0</v>
      </c>
      <c r="C3088" s="261"/>
      <c r="D3088" s="262"/>
      <c r="E3088" s="263"/>
      <c r="F3088" s="268"/>
      <c r="G3088" s="188">
        <f>ROUND(E3088*F3088,2)</f>
        <v>0</v>
      </c>
    </row>
    <row r="3089" spans="1:7" ht="20.100000000000001" customHeight="1" x14ac:dyDescent="0.2">
      <c r="A3089" s="260"/>
      <c r="B3089" s="181">
        <f t="shared" si="376"/>
        <v>0</v>
      </c>
      <c r="C3089" s="267"/>
      <c r="D3089" s="262"/>
      <c r="E3089" s="263"/>
      <c r="F3089" s="264"/>
      <c r="G3089" s="188">
        <f>ROUND(E3089*F3089,2)</f>
        <v>0</v>
      </c>
    </row>
    <row r="3090" spans="1:7" ht="20.100000000000001" customHeight="1" x14ac:dyDescent="0.2">
      <c r="A3090" s="260"/>
      <c r="B3090" s="181">
        <f t="shared" si="376"/>
        <v>0</v>
      </c>
      <c r="C3090" s="269"/>
      <c r="D3090" s="262"/>
      <c r="E3090" s="263"/>
      <c r="F3090" s="264"/>
      <c r="G3090" s="188">
        <f>ROUND(E3090*F3090,2)</f>
        <v>0</v>
      </c>
    </row>
    <row r="3091" spans="1:7" ht="20.100000000000001" customHeight="1" x14ac:dyDescent="0.2">
      <c r="A3091" s="260"/>
      <c r="B3091" s="181">
        <f t="shared" si="376"/>
        <v>0</v>
      </c>
      <c r="C3091" s="269"/>
      <c r="D3091" s="262"/>
      <c r="E3091" s="263"/>
      <c r="F3091" s="264"/>
      <c r="G3091" s="188">
        <f>ROUND(E3091*F3091,2)</f>
        <v>0</v>
      </c>
    </row>
    <row r="3092" spans="1:7" ht="20.100000000000001" customHeight="1" x14ac:dyDescent="0.2">
      <c r="A3092" s="260"/>
      <c r="B3092" s="181">
        <f t="shared" si="376"/>
        <v>0</v>
      </c>
      <c r="C3092" s="269"/>
      <c r="D3092" s="262"/>
      <c r="E3092" s="263"/>
      <c r="F3092" s="264"/>
      <c r="G3092" s="188">
        <f t="shared" ref="G3092:G3096" si="377">ROUND(E3092*F3092,2)</f>
        <v>0</v>
      </c>
    </row>
    <row r="3093" spans="1:7" ht="20.100000000000001" customHeight="1" x14ac:dyDescent="0.2">
      <c r="A3093" s="260"/>
      <c r="B3093" s="181">
        <f t="shared" si="376"/>
        <v>0</v>
      </c>
      <c r="C3093" s="269"/>
      <c r="D3093" s="262"/>
      <c r="E3093" s="263"/>
      <c r="F3093" s="264"/>
      <c r="G3093" s="188">
        <f t="shared" si="377"/>
        <v>0</v>
      </c>
    </row>
    <row r="3094" spans="1:7" ht="20.100000000000001" customHeight="1" x14ac:dyDescent="0.2">
      <c r="A3094" s="260"/>
      <c r="B3094" s="181">
        <f t="shared" si="376"/>
        <v>0</v>
      </c>
      <c r="C3094" s="261"/>
      <c r="D3094" s="262"/>
      <c r="E3094" s="263"/>
      <c r="F3094" s="264"/>
      <c r="G3094" s="188">
        <f t="shared" si="377"/>
        <v>0</v>
      </c>
    </row>
    <row r="3095" spans="1:7" ht="20.100000000000001" customHeight="1" x14ac:dyDescent="0.2">
      <c r="A3095" s="260"/>
      <c r="B3095" s="181">
        <f t="shared" si="376"/>
        <v>0</v>
      </c>
      <c r="C3095" s="261"/>
      <c r="D3095" s="262"/>
      <c r="E3095" s="263"/>
      <c r="F3095" s="264"/>
      <c r="G3095" s="188">
        <f t="shared" si="377"/>
        <v>0</v>
      </c>
    </row>
    <row r="3096" spans="1:7" ht="20.100000000000001" customHeight="1" x14ac:dyDescent="0.2">
      <c r="A3096" s="260"/>
      <c r="B3096" s="181">
        <f t="shared" si="376"/>
        <v>0</v>
      </c>
      <c r="C3096" s="261"/>
      <c r="D3096" s="262"/>
      <c r="E3096" s="263"/>
      <c r="F3096" s="264"/>
      <c r="G3096" s="188">
        <f t="shared" si="377"/>
        <v>0</v>
      </c>
    </row>
    <row r="3097" spans="1:7" ht="20.100000000000001" customHeight="1" x14ac:dyDescent="0.2">
      <c r="A3097" s="189"/>
      <c r="B3097" s="164"/>
      <c r="C3097" s="169"/>
      <c r="D3097" s="164"/>
      <c r="E3097" s="165"/>
      <c r="F3097" s="184" t="s">
        <v>40</v>
      </c>
      <c r="G3097" s="185">
        <f>SUBTOTAL(9,G3088:G3096)</f>
        <v>0</v>
      </c>
    </row>
    <row r="3098" spans="1:7" ht="20.100000000000001" customHeight="1" thickBot="1" x14ac:dyDescent="0.25">
      <c r="A3098" s="190"/>
      <c r="B3098" s="191"/>
      <c r="C3098" s="192"/>
      <c r="D3098" s="191"/>
      <c r="E3098" s="193"/>
      <c r="F3098" s="194"/>
      <c r="G3098" s="195"/>
    </row>
    <row r="3099" spans="1:7" ht="20.100000000000001" customHeight="1" thickBot="1" x14ac:dyDescent="0.25">
      <c r="A3099" s="244" t="str">
        <f>B3057</f>
        <v>17-2</v>
      </c>
      <c r="B3099" s="242" t="str">
        <f>C3057</f>
        <v>Carpintería metálica</v>
      </c>
      <c r="C3099" s="196"/>
      <c r="D3099" s="196" t="s">
        <v>41</v>
      </c>
      <c r="E3099" s="197"/>
      <c r="F3099" s="198" t="s">
        <v>42</v>
      </c>
      <c r="G3099" s="199">
        <f>SUBTOTAL(9,G3062:G3098)</f>
        <v>0</v>
      </c>
    </row>
    <row r="3100" spans="1:7" ht="20.100000000000001" customHeight="1" thickTop="1" thickBot="1" x14ac:dyDescent="0.25">
      <c r="A3100" s="298"/>
      <c r="B3100" s="299"/>
      <c r="C3100" s="300"/>
      <c r="D3100" s="300"/>
      <c r="E3100" s="301"/>
      <c r="F3100" s="302"/>
      <c r="G3100" s="303"/>
    </row>
    <row r="3101" spans="1:7" ht="20.100000000000001" customHeight="1" thickTop="1" x14ac:dyDescent="0.2">
      <c r="A3101" s="335" t="s">
        <v>44</v>
      </c>
      <c r="B3101" s="336"/>
      <c r="C3101" s="336"/>
      <c r="D3101" s="336"/>
      <c r="E3101" s="336"/>
      <c r="F3101" s="336"/>
      <c r="G3101" s="337"/>
    </row>
    <row r="3102" spans="1:7" ht="20.100000000000001" customHeight="1" x14ac:dyDescent="0.2">
      <c r="A3102" s="154" t="s">
        <v>823</v>
      </c>
      <c r="B3102" s="155" t="str">
        <f>Comitente</f>
        <v>DIRECCIÓN ARQUITECTURA</v>
      </c>
      <c r="C3102" s="156"/>
      <c r="D3102" s="157"/>
      <c r="E3102" s="157"/>
      <c r="F3102" s="158"/>
      <c r="G3102" s="159"/>
    </row>
    <row r="3103" spans="1:7" ht="20.100000000000001" customHeight="1" x14ac:dyDescent="0.2">
      <c r="A3103" s="154" t="s">
        <v>824</v>
      </c>
      <c r="B3103" s="155">
        <f>Contratista</f>
        <v>0</v>
      </c>
      <c r="C3103" s="160"/>
      <c r="D3103" s="160"/>
      <c r="E3103" s="160"/>
      <c r="F3103" s="155"/>
      <c r="G3103" s="161"/>
    </row>
    <row r="3104" spans="1:7" ht="20.100000000000001" customHeight="1" x14ac:dyDescent="0.2">
      <c r="A3104" s="154" t="s">
        <v>31</v>
      </c>
      <c r="B3104" s="155" t="str">
        <f>Obra</f>
        <v>ESTADIO DEPORTIVO U.P.C.N.</v>
      </c>
      <c r="C3104" s="160"/>
      <c r="D3104" s="160"/>
      <c r="E3104" s="160"/>
      <c r="F3104" s="155" t="s">
        <v>45</v>
      </c>
      <c r="G3104" s="161" t="str">
        <f>Fecha_Base</f>
        <v>02/11/2017</v>
      </c>
    </row>
    <row r="3105" spans="1:7" ht="20.100000000000001" customHeight="1" x14ac:dyDescent="0.2">
      <c r="A3105" s="162" t="s">
        <v>822</v>
      </c>
      <c r="B3105" s="163" t="str">
        <f>Ubicación</f>
        <v>DEPARTAMENTO RAWSON</v>
      </c>
      <c r="C3105" s="163"/>
      <c r="D3105" s="164"/>
      <c r="E3105" s="165"/>
      <c r="F3105" s="166"/>
      <c r="G3105" s="167"/>
    </row>
    <row r="3106" spans="1:7" ht="20.100000000000001" customHeight="1" x14ac:dyDescent="0.2">
      <c r="A3106" s="162" t="s">
        <v>46</v>
      </c>
      <c r="B3106" s="270">
        <v>17</v>
      </c>
      <c r="C3106" s="169" t="str">
        <f>IF(B3106="","",VLOOKUP(B3106,Computo_Presupuesto,2,FALSE))</f>
        <v>CARPINTERIAS</v>
      </c>
      <c r="D3106" s="170"/>
      <c r="E3106" s="165"/>
      <c r="F3106" s="166"/>
      <c r="G3106" s="167"/>
    </row>
    <row r="3107" spans="1:7" ht="20.100000000000001" customHeight="1" x14ac:dyDescent="0.2">
      <c r="A3107" s="162" t="s">
        <v>32</v>
      </c>
      <c r="B3107" s="248" t="s">
        <v>1803</v>
      </c>
      <c r="C3107" s="169" t="str">
        <f>IF(B3107=0,"",VLOOKUP(B3107,Computo_Presupuesto,2,FALSE))</f>
        <v>Carpintería aluminio</v>
      </c>
      <c r="D3107" s="164"/>
      <c r="E3107" s="165"/>
      <c r="F3107" s="163" t="s">
        <v>33</v>
      </c>
      <c r="G3107" s="171" t="str">
        <f>IF(B3107=0,"",VLOOKUP(B3107,Computo_Presupuesto,4,FALSE))</f>
        <v>gl</v>
      </c>
    </row>
    <row r="3108" spans="1:7" ht="20.100000000000001" customHeight="1" x14ac:dyDescent="0.2">
      <c r="A3108" s="162"/>
      <c r="B3108" s="163"/>
      <c r="C3108" s="169"/>
      <c r="D3108" s="164"/>
      <c r="E3108" s="165"/>
      <c r="F3108" s="169"/>
      <c r="G3108" s="172"/>
    </row>
    <row r="3109" spans="1:7" ht="20.100000000000001" customHeight="1" x14ac:dyDescent="0.2">
      <c r="A3109" s="338" t="s">
        <v>685</v>
      </c>
      <c r="B3109" s="339"/>
      <c r="C3109" s="340" t="s">
        <v>0</v>
      </c>
      <c r="D3109" s="340" t="s">
        <v>34</v>
      </c>
      <c r="E3109" s="341" t="s">
        <v>35</v>
      </c>
      <c r="F3109" s="342" t="s">
        <v>36</v>
      </c>
      <c r="G3109" s="343" t="s">
        <v>37</v>
      </c>
    </row>
    <row r="3110" spans="1:7" ht="20.100000000000001" customHeight="1" x14ac:dyDescent="0.2">
      <c r="A3110" s="173" t="s">
        <v>686</v>
      </c>
      <c r="B3110" s="174" t="s">
        <v>687</v>
      </c>
      <c r="C3110" s="340"/>
      <c r="D3110" s="340"/>
      <c r="E3110" s="341"/>
      <c r="F3110" s="342"/>
      <c r="G3110" s="343"/>
    </row>
    <row r="3111" spans="1:7" ht="20.100000000000001" customHeight="1" x14ac:dyDescent="0.2">
      <c r="A3111" s="307"/>
      <c r="B3111" s="175"/>
      <c r="C3111" s="176" t="s">
        <v>825</v>
      </c>
      <c r="D3111" s="177"/>
      <c r="E3111" s="178"/>
      <c r="F3111" s="179"/>
      <c r="G3111" s="180"/>
    </row>
    <row r="3112" spans="1:7" ht="20.100000000000001" customHeight="1" x14ac:dyDescent="0.2">
      <c r="A3112" s="260"/>
      <c r="B3112" s="181">
        <f t="shared" ref="B3112:B3123" si="378">IF(A3112=0,0,VLOOKUP(A3112,Tabla_Indices,2,FALSE))</f>
        <v>0</v>
      </c>
      <c r="C3112" s="261"/>
      <c r="D3112" s="262"/>
      <c r="E3112" s="263"/>
      <c r="F3112" s="264"/>
      <c r="G3112" s="182">
        <f>ROUND(E3112*F3112,2)</f>
        <v>0</v>
      </c>
    </row>
    <row r="3113" spans="1:7" ht="20.100000000000001" customHeight="1" x14ac:dyDescent="0.2">
      <c r="A3113" s="265"/>
      <c r="B3113" s="181">
        <f t="shared" si="378"/>
        <v>0</v>
      </c>
      <c r="C3113" s="261"/>
      <c r="D3113" s="262"/>
      <c r="E3113" s="263"/>
      <c r="F3113" s="264"/>
      <c r="G3113" s="182">
        <f t="shared" ref="G3113:G3123" si="379">ROUND(E3113*F3113,2)</f>
        <v>0</v>
      </c>
    </row>
    <row r="3114" spans="1:7" ht="20.100000000000001" customHeight="1" x14ac:dyDescent="0.2">
      <c r="A3114" s="260"/>
      <c r="B3114" s="181">
        <f t="shared" si="378"/>
        <v>0</v>
      </c>
      <c r="C3114" s="261"/>
      <c r="D3114" s="262"/>
      <c r="E3114" s="263"/>
      <c r="F3114" s="264"/>
      <c r="G3114" s="182">
        <f t="shared" si="379"/>
        <v>0</v>
      </c>
    </row>
    <row r="3115" spans="1:7" ht="20.100000000000001" customHeight="1" x14ac:dyDescent="0.2">
      <c r="A3115" s="260"/>
      <c r="B3115" s="181">
        <f t="shared" si="378"/>
        <v>0</v>
      </c>
      <c r="C3115" s="261"/>
      <c r="D3115" s="262"/>
      <c r="E3115" s="263"/>
      <c r="F3115" s="264"/>
      <c r="G3115" s="182">
        <f t="shared" si="379"/>
        <v>0</v>
      </c>
    </row>
    <row r="3116" spans="1:7" ht="20.100000000000001" customHeight="1" x14ac:dyDescent="0.2">
      <c r="A3116" s="260"/>
      <c r="B3116" s="181">
        <f t="shared" si="378"/>
        <v>0</v>
      </c>
      <c r="C3116" s="261"/>
      <c r="D3116" s="262"/>
      <c r="E3116" s="266"/>
      <c r="F3116" s="264"/>
      <c r="G3116" s="182">
        <f t="shared" si="379"/>
        <v>0</v>
      </c>
    </row>
    <row r="3117" spans="1:7" ht="20.100000000000001" customHeight="1" x14ac:dyDescent="0.2">
      <c r="A3117" s="260"/>
      <c r="B3117" s="181">
        <f t="shared" si="378"/>
        <v>0</v>
      </c>
      <c r="C3117" s="261"/>
      <c r="D3117" s="262"/>
      <c r="E3117" s="266"/>
      <c r="F3117" s="264"/>
      <c r="G3117" s="182">
        <f t="shared" si="379"/>
        <v>0</v>
      </c>
    </row>
    <row r="3118" spans="1:7" ht="20.100000000000001" customHeight="1" x14ac:dyDescent="0.2">
      <c r="A3118" s="260"/>
      <c r="B3118" s="181">
        <f t="shared" si="378"/>
        <v>0</v>
      </c>
      <c r="C3118" s="261"/>
      <c r="D3118" s="262"/>
      <c r="E3118" s="263"/>
      <c r="F3118" s="264"/>
      <c r="G3118" s="182">
        <f t="shared" si="379"/>
        <v>0</v>
      </c>
    </row>
    <row r="3119" spans="1:7" ht="20.100000000000001" customHeight="1" x14ac:dyDescent="0.2">
      <c r="A3119" s="260"/>
      <c r="B3119" s="181">
        <f t="shared" si="378"/>
        <v>0</v>
      </c>
      <c r="C3119" s="261"/>
      <c r="D3119" s="262"/>
      <c r="E3119" s="263"/>
      <c r="F3119" s="264"/>
      <c r="G3119" s="182">
        <f t="shared" si="379"/>
        <v>0</v>
      </c>
    </row>
    <row r="3120" spans="1:7" ht="20.100000000000001" customHeight="1" x14ac:dyDescent="0.2">
      <c r="A3120" s="260"/>
      <c r="B3120" s="181">
        <f t="shared" si="378"/>
        <v>0</v>
      </c>
      <c r="C3120" s="261"/>
      <c r="D3120" s="262"/>
      <c r="E3120" s="263"/>
      <c r="F3120" s="264"/>
      <c r="G3120" s="182">
        <f t="shared" si="379"/>
        <v>0</v>
      </c>
    </row>
    <row r="3121" spans="1:7" ht="20.100000000000001" customHeight="1" x14ac:dyDescent="0.2">
      <c r="A3121" s="260"/>
      <c r="B3121" s="181">
        <f t="shared" si="378"/>
        <v>0</v>
      </c>
      <c r="C3121" s="261"/>
      <c r="D3121" s="262"/>
      <c r="E3121" s="263"/>
      <c r="F3121" s="264"/>
      <c r="G3121" s="182">
        <f t="shared" si="379"/>
        <v>0</v>
      </c>
    </row>
    <row r="3122" spans="1:7" ht="20.100000000000001" customHeight="1" x14ac:dyDescent="0.2">
      <c r="A3122" s="260"/>
      <c r="B3122" s="181">
        <f t="shared" si="378"/>
        <v>0</v>
      </c>
      <c r="C3122" s="261"/>
      <c r="D3122" s="262"/>
      <c r="E3122" s="263"/>
      <c r="F3122" s="264"/>
      <c r="G3122" s="182">
        <f t="shared" si="379"/>
        <v>0</v>
      </c>
    </row>
    <row r="3123" spans="1:7" ht="20.100000000000001" customHeight="1" x14ac:dyDescent="0.2">
      <c r="A3123" s="260"/>
      <c r="B3123" s="181">
        <f t="shared" si="378"/>
        <v>0</v>
      </c>
      <c r="C3123" s="261"/>
      <c r="D3123" s="262"/>
      <c r="E3123" s="263"/>
      <c r="F3123" s="264"/>
      <c r="G3123" s="182">
        <f t="shared" si="379"/>
        <v>0</v>
      </c>
    </row>
    <row r="3124" spans="1:7" ht="20.100000000000001" customHeight="1" x14ac:dyDescent="0.2">
      <c r="A3124" s="183"/>
      <c r="B3124" s="169"/>
      <c r="C3124" s="169"/>
      <c r="D3124" s="164"/>
      <c r="E3124" s="165"/>
      <c r="F3124" s="184" t="s">
        <v>38</v>
      </c>
      <c r="G3124" s="185">
        <f>SUBTOTAL(9,G3112:G3123)</f>
        <v>0</v>
      </c>
    </row>
    <row r="3125" spans="1:7" ht="20.100000000000001" customHeight="1" x14ac:dyDescent="0.2">
      <c r="A3125" s="183"/>
      <c r="B3125" s="169"/>
      <c r="C3125" s="186" t="s">
        <v>826</v>
      </c>
      <c r="D3125" s="164"/>
      <c r="E3125" s="165"/>
      <c r="F3125" s="166"/>
      <c r="G3125" s="187"/>
    </row>
    <row r="3126" spans="1:7" ht="20.100000000000001" customHeight="1" x14ac:dyDescent="0.2">
      <c r="A3126" s="260"/>
      <c r="B3126" s="181">
        <f t="shared" ref="B3126:B3135" si="380">IF(A3126=0,0,VLOOKUP(A3126,Tabla_Indices,2,FALSE))</f>
        <v>0</v>
      </c>
      <c r="C3126" s="267"/>
      <c r="D3126" s="262"/>
      <c r="E3126" s="263"/>
      <c r="F3126" s="264"/>
      <c r="G3126" s="182">
        <f>ROUND(E3126*F3126,2)</f>
        <v>0</v>
      </c>
    </row>
    <row r="3127" spans="1:7" ht="20.100000000000001" customHeight="1" x14ac:dyDescent="0.2">
      <c r="A3127" s="260"/>
      <c r="B3127" s="181">
        <f t="shared" si="380"/>
        <v>0</v>
      </c>
      <c r="C3127" s="261"/>
      <c r="D3127" s="262"/>
      <c r="E3127" s="263"/>
      <c r="F3127" s="264"/>
      <c r="G3127" s="182">
        <f>ROUND(E3127*F3127,2)</f>
        <v>0</v>
      </c>
    </row>
    <row r="3128" spans="1:7" ht="20.100000000000001" customHeight="1" x14ac:dyDescent="0.2">
      <c r="A3128" s="260"/>
      <c r="B3128" s="181">
        <f t="shared" si="380"/>
        <v>0</v>
      </c>
      <c r="C3128" s="261"/>
      <c r="D3128" s="262"/>
      <c r="E3128" s="263"/>
      <c r="F3128" s="264"/>
      <c r="G3128" s="182">
        <f t="shared" ref="G3128:G3135" si="381">ROUND(E3128*F3128,2)</f>
        <v>0</v>
      </c>
    </row>
    <row r="3129" spans="1:7" ht="20.100000000000001" customHeight="1" x14ac:dyDescent="0.2">
      <c r="A3129" s="260"/>
      <c r="B3129" s="181">
        <f t="shared" si="380"/>
        <v>0</v>
      </c>
      <c r="C3129" s="261"/>
      <c r="D3129" s="262"/>
      <c r="E3129" s="263"/>
      <c r="F3129" s="264"/>
      <c r="G3129" s="182">
        <f t="shared" si="381"/>
        <v>0</v>
      </c>
    </row>
    <row r="3130" spans="1:7" ht="20.100000000000001" customHeight="1" x14ac:dyDescent="0.2">
      <c r="A3130" s="260"/>
      <c r="B3130" s="181">
        <f t="shared" si="380"/>
        <v>0</v>
      </c>
      <c r="C3130" s="261"/>
      <c r="D3130" s="262"/>
      <c r="E3130" s="263"/>
      <c r="F3130" s="264"/>
      <c r="G3130" s="182">
        <f t="shared" si="381"/>
        <v>0</v>
      </c>
    </row>
    <row r="3131" spans="1:7" ht="20.100000000000001" customHeight="1" x14ac:dyDescent="0.2">
      <c r="A3131" s="260"/>
      <c r="B3131" s="181">
        <f t="shared" si="380"/>
        <v>0</v>
      </c>
      <c r="C3131" s="261"/>
      <c r="D3131" s="262"/>
      <c r="E3131" s="263"/>
      <c r="F3131" s="264"/>
      <c r="G3131" s="182">
        <f t="shared" si="381"/>
        <v>0</v>
      </c>
    </row>
    <row r="3132" spans="1:7" ht="20.100000000000001" customHeight="1" x14ac:dyDescent="0.2">
      <c r="A3132" s="260"/>
      <c r="B3132" s="181">
        <f t="shared" si="380"/>
        <v>0</v>
      </c>
      <c r="C3132" s="261"/>
      <c r="D3132" s="262"/>
      <c r="E3132" s="263"/>
      <c r="F3132" s="264"/>
      <c r="G3132" s="182">
        <f t="shared" si="381"/>
        <v>0</v>
      </c>
    </row>
    <row r="3133" spans="1:7" ht="20.100000000000001" customHeight="1" x14ac:dyDescent="0.2">
      <c r="A3133" s="260"/>
      <c r="B3133" s="181">
        <f t="shared" si="380"/>
        <v>0</v>
      </c>
      <c r="C3133" s="261"/>
      <c r="D3133" s="262"/>
      <c r="E3133" s="263"/>
      <c r="F3133" s="264"/>
      <c r="G3133" s="182">
        <f t="shared" si="381"/>
        <v>0</v>
      </c>
    </row>
    <row r="3134" spans="1:7" ht="20.100000000000001" customHeight="1" x14ac:dyDescent="0.2">
      <c r="A3134" s="260"/>
      <c r="B3134" s="181">
        <f t="shared" si="380"/>
        <v>0</v>
      </c>
      <c r="C3134" s="261"/>
      <c r="D3134" s="262"/>
      <c r="E3134" s="263"/>
      <c r="F3134" s="264"/>
      <c r="G3134" s="182">
        <f t="shared" si="381"/>
        <v>0</v>
      </c>
    </row>
    <row r="3135" spans="1:7" ht="20.100000000000001" customHeight="1" x14ac:dyDescent="0.2">
      <c r="A3135" s="260"/>
      <c r="B3135" s="181">
        <f t="shared" si="380"/>
        <v>0</v>
      </c>
      <c r="C3135" s="261"/>
      <c r="D3135" s="262"/>
      <c r="E3135" s="263"/>
      <c r="F3135" s="264"/>
      <c r="G3135" s="182">
        <f t="shared" si="381"/>
        <v>0</v>
      </c>
    </row>
    <row r="3136" spans="1:7" ht="20.100000000000001" customHeight="1" x14ac:dyDescent="0.2">
      <c r="A3136" s="183"/>
      <c r="B3136" s="169"/>
      <c r="C3136" s="169"/>
      <c r="D3136" s="164"/>
      <c r="E3136" s="165"/>
      <c r="F3136" s="184" t="s">
        <v>39</v>
      </c>
      <c r="G3136" s="185">
        <f>SUBTOTAL(9,G3126:G3135)</f>
        <v>0</v>
      </c>
    </row>
    <row r="3137" spans="1:7" ht="20.100000000000001" customHeight="1" x14ac:dyDescent="0.2">
      <c r="A3137" s="183"/>
      <c r="B3137" s="169"/>
      <c r="C3137" s="186" t="s">
        <v>827</v>
      </c>
      <c r="D3137" s="164"/>
      <c r="E3137" s="165"/>
      <c r="F3137" s="169"/>
      <c r="G3137" s="187"/>
    </row>
    <row r="3138" spans="1:7" ht="20.100000000000001" customHeight="1" x14ac:dyDescent="0.2">
      <c r="A3138" s="260"/>
      <c r="B3138" s="181">
        <f t="shared" ref="B3138:B3146" si="382">IF(A3138=0,0,VLOOKUP(A3138,Tabla_Indices,2,FALSE))</f>
        <v>0</v>
      </c>
      <c r="C3138" s="261"/>
      <c r="D3138" s="262"/>
      <c r="E3138" s="263"/>
      <c r="F3138" s="268"/>
      <c r="G3138" s="188">
        <f>ROUND(E3138*F3138,2)</f>
        <v>0</v>
      </c>
    </row>
    <row r="3139" spans="1:7" ht="20.100000000000001" customHeight="1" x14ac:dyDescent="0.2">
      <c r="A3139" s="260"/>
      <c r="B3139" s="181">
        <f t="shared" si="382"/>
        <v>0</v>
      </c>
      <c r="C3139" s="267"/>
      <c r="D3139" s="262"/>
      <c r="E3139" s="263"/>
      <c r="F3139" s="264"/>
      <c r="G3139" s="188">
        <f>ROUND(E3139*F3139,2)</f>
        <v>0</v>
      </c>
    </row>
    <row r="3140" spans="1:7" ht="20.100000000000001" customHeight="1" x14ac:dyDescent="0.2">
      <c r="A3140" s="260"/>
      <c r="B3140" s="181">
        <f t="shared" si="382"/>
        <v>0</v>
      </c>
      <c r="C3140" s="269"/>
      <c r="D3140" s="262"/>
      <c r="E3140" s="263"/>
      <c r="F3140" s="264"/>
      <c r="G3140" s="188">
        <f>ROUND(E3140*F3140,2)</f>
        <v>0</v>
      </c>
    </row>
    <row r="3141" spans="1:7" ht="20.100000000000001" customHeight="1" x14ac:dyDescent="0.2">
      <c r="A3141" s="260"/>
      <c r="B3141" s="181">
        <f t="shared" si="382"/>
        <v>0</v>
      </c>
      <c r="C3141" s="269"/>
      <c r="D3141" s="262"/>
      <c r="E3141" s="263"/>
      <c r="F3141" s="264"/>
      <c r="G3141" s="188">
        <f>ROUND(E3141*F3141,2)</f>
        <v>0</v>
      </c>
    </row>
    <row r="3142" spans="1:7" ht="20.100000000000001" customHeight="1" x14ac:dyDescent="0.2">
      <c r="A3142" s="260"/>
      <c r="B3142" s="181">
        <f t="shared" si="382"/>
        <v>0</v>
      </c>
      <c r="C3142" s="269"/>
      <c r="D3142" s="262"/>
      <c r="E3142" s="263"/>
      <c r="F3142" s="264"/>
      <c r="G3142" s="188">
        <f t="shared" ref="G3142:G3146" si="383">ROUND(E3142*F3142,2)</f>
        <v>0</v>
      </c>
    </row>
    <row r="3143" spans="1:7" ht="20.100000000000001" customHeight="1" x14ac:dyDescent="0.2">
      <c r="A3143" s="260"/>
      <c r="B3143" s="181">
        <f t="shared" si="382"/>
        <v>0</v>
      </c>
      <c r="C3143" s="269"/>
      <c r="D3143" s="262"/>
      <c r="E3143" s="263"/>
      <c r="F3143" s="264"/>
      <c r="G3143" s="188">
        <f t="shared" si="383"/>
        <v>0</v>
      </c>
    </row>
    <row r="3144" spans="1:7" ht="20.100000000000001" customHeight="1" x14ac:dyDescent="0.2">
      <c r="A3144" s="260"/>
      <c r="B3144" s="181">
        <f t="shared" si="382"/>
        <v>0</v>
      </c>
      <c r="C3144" s="261"/>
      <c r="D3144" s="262"/>
      <c r="E3144" s="263"/>
      <c r="F3144" s="264"/>
      <c r="G3144" s="188">
        <f t="shared" si="383"/>
        <v>0</v>
      </c>
    </row>
    <row r="3145" spans="1:7" ht="20.100000000000001" customHeight="1" x14ac:dyDescent="0.2">
      <c r="A3145" s="260"/>
      <c r="B3145" s="181">
        <f t="shared" si="382"/>
        <v>0</v>
      </c>
      <c r="C3145" s="261"/>
      <c r="D3145" s="262"/>
      <c r="E3145" s="263"/>
      <c r="F3145" s="264"/>
      <c r="G3145" s="188">
        <f t="shared" si="383"/>
        <v>0</v>
      </c>
    </row>
    <row r="3146" spans="1:7" ht="20.100000000000001" customHeight="1" x14ac:dyDescent="0.2">
      <c r="A3146" s="260"/>
      <c r="B3146" s="181">
        <f t="shared" si="382"/>
        <v>0</v>
      </c>
      <c r="C3146" s="261"/>
      <c r="D3146" s="262"/>
      <c r="E3146" s="263"/>
      <c r="F3146" s="264"/>
      <c r="G3146" s="188">
        <f t="shared" si="383"/>
        <v>0</v>
      </c>
    </row>
    <row r="3147" spans="1:7" ht="20.100000000000001" customHeight="1" x14ac:dyDescent="0.2">
      <c r="A3147" s="189"/>
      <c r="B3147" s="164"/>
      <c r="C3147" s="169"/>
      <c r="D3147" s="164"/>
      <c r="E3147" s="165"/>
      <c r="F3147" s="184" t="s">
        <v>40</v>
      </c>
      <c r="G3147" s="185">
        <f>SUBTOTAL(9,G3138:G3146)</f>
        <v>0</v>
      </c>
    </row>
    <row r="3148" spans="1:7" ht="20.100000000000001" customHeight="1" thickBot="1" x14ac:dyDescent="0.25">
      <c r="A3148" s="190"/>
      <c r="B3148" s="191"/>
      <c r="C3148" s="192"/>
      <c r="D3148" s="191"/>
      <c r="E3148" s="193"/>
      <c r="F3148" s="194"/>
      <c r="G3148" s="195"/>
    </row>
    <row r="3149" spans="1:7" ht="20.100000000000001" customHeight="1" thickBot="1" x14ac:dyDescent="0.25">
      <c r="A3149" s="244" t="str">
        <f>B3107</f>
        <v>17-3</v>
      </c>
      <c r="B3149" s="242" t="str">
        <f>C3107</f>
        <v>Carpintería aluminio</v>
      </c>
      <c r="C3149" s="196"/>
      <c r="D3149" s="196" t="s">
        <v>41</v>
      </c>
      <c r="E3149" s="197"/>
      <c r="F3149" s="198" t="s">
        <v>42</v>
      </c>
      <c r="G3149" s="199">
        <f>SUBTOTAL(9,G3112:G3148)</f>
        <v>0</v>
      </c>
    </row>
    <row r="3150" spans="1:7" ht="20.100000000000001" customHeight="1" thickTop="1" thickBot="1" x14ac:dyDescent="0.25">
      <c r="A3150" s="298"/>
      <c r="B3150" s="299"/>
      <c r="C3150" s="300"/>
      <c r="D3150" s="300"/>
      <c r="E3150" s="301"/>
      <c r="F3150" s="302"/>
      <c r="G3150" s="303"/>
    </row>
    <row r="3151" spans="1:7" ht="20.100000000000001" customHeight="1" thickTop="1" x14ac:dyDescent="0.2">
      <c r="A3151" s="335" t="s">
        <v>44</v>
      </c>
      <c r="B3151" s="336"/>
      <c r="C3151" s="336"/>
      <c r="D3151" s="336"/>
      <c r="E3151" s="336"/>
      <c r="F3151" s="336"/>
      <c r="G3151" s="337"/>
    </row>
    <row r="3152" spans="1:7" ht="20.100000000000001" customHeight="1" x14ac:dyDescent="0.2">
      <c r="A3152" s="154" t="s">
        <v>823</v>
      </c>
      <c r="B3152" s="155" t="str">
        <f>Comitente</f>
        <v>DIRECCIÓN ARQUITECTURA</v>
      </c>
      <c r="C3152" s="156"/>
      <c r="D3152" s="157"/>
      <c r="E3152" s="157"/>
      <c r="F3152" s="158"/>
      <c r="G3152" s="159"/>
    </row>
    <row r="3153" spans="1:7" ht="20.100000000000001" customHeight="1" x14ac:dyDescent="0.2">
      <c r="A3153" s="154" t="s">
        <v>824</v>
      </c>
      <c r="B3153" s="155">
        <f>Contratista</f>
        <v>0</v>
      </c>
      <c r="C3153" s="160"/>
      <c r="D3153" s="160"/>
      <c r="E3153" s="160"/>
      <c r="F3153" s="155"/>
      <c r="G3153" s="161"/>
    </row>
    <row r="3154" spans="1:7" ht="20.100000000000001" customHeight="1" x14ac:dyDescent="0.2">
      <c r="A3154" s="154" t="s">
        <v>31</v>
      </c>
      <c r="B3154" s="155" t="str">
        <f>Obra</f>
        <v>ESTADIO DEPORTIVO U.P.C.N.</v>
      </c>
      <c r="C3154" s="160"/>
      <c r="D3154" s="160"/>
      <c r="E3154" s="160"/>
      <c r="F3154" s="155" t="s">
        <v>45</v>
      </c>
      <c r="G3154" s="161" t="str">
        <f>Fecha_Base</f>
        <v>02/11/2017</v>
      </c>
    </row>
    <row r="3155" spans="1:7" ht="20.100000000000001" customHeight="1" x14ac:dyDescent="0.2">
      <c r="A3155" s="162" t="s">
        <v>822</v>
      </c>
      <c r="B3155" s="163" t="str">
        <f>Ubicación</f>
        <v>DEPARTAMENTO RAWSON</v>
      </c>
      <c r="C3155" s="163"/>
      <c r="D3155" s="164"/>
      <c r="E3155" s="165"/>
      <c r="F3155" s="166"/>
      <c r="G3155" s="167"/>
    </row>
    <row r="3156" spans="1:7" ht="20.100000000000001" customHeight="1" x14ac:dyDescent="0.2">
      <c r="A3156" s="162" t="s">
        <v>46</v>
      </c>
      <c r="B3156" s="270">
        <v>17</v>
      </c>
      <c r="C3156" s="169" t="str">
        <f>IF(B3156="","",VLOOKUP(B3156,Computo_Presupuesto,2,FALSE))</f>
        <v>CARPINTERIAS</v>
      </c>
      <c r="D3156" s="170"/>
      <c r="E3156" s="165"/>
      <c r="F3156" s="166"/>
      <c r="G3156" s="167"/>
    </row>
    <row r="3157" spans="1:7" ht="20.100000000000001" customHeight="1" x14ac:dyDescent="0.2">
      <c r="A3157" s="162" t="s">
        <v>32</v>
      </c>
      <c r="B3157" s="248" t="s">
        <v>1804</v>
      </c>
      <c r="C3157" s="169" t="str">
        <f>IF(B3157=0,"",VLOOKUP(B3157,Computo_Presupuesto,2,FALSE))</f>
        <v>Barandas y protección - Cancha</v>
      </c>
      <c r="D3157" s="164"/>
      <c r="E3157" s="165"/>
      <c r="F3157" s="163" t="s">
        <v>33</v>
      </c>
      <c r="G3157" s="171" t="str">
        <f>IF(B3157=0,"",VLOOKUP(B3157,Computo_Presupuesto,4,FALSE))</f>
        <v>ml</v>
      </c>
    </row>
    <row r="3158" spans="1:7" ht="20.100000000000001" customHeight="1" x14ac:dyDescent="0.2">
      <c r="A3158" s="162"/>
      <c r="B3158" s="163"/>
      <c r="C3158" s="169"/>
      <c r="D3158" s="164"/>
      <c r="E3158" s="165"/>
      <c r="F3158" s="169"/>
      <c r="G3158" s="172"/>
    </row>
    <row r="3159" spans="1:7" ht="20.100000000000001" customHeight="1" x14ac:dyDescent="0.2">
      <c r="A3159" s="338" t="s">
        <v>685</v>
      </c>
      <c r="B3159" s="339"/>
      <c r="C3159" s="340" t="s">
        <v>0</v>
      </c>
      <c r="D3159" s="340" t="s">
        <v>34</v>
      </c>
      <c r="E3159" s="341" t="s">
        <v>35</v>
      </c>
      <c r="F3159" s="342" t="s">
        <v>36</v>
      </c>
      <c r="G3159" s="343" t="s">
        <v>37</v>
      </c>
    </row>
    <row r="3160" spans="1:7" ht="20.100000000000001" customHeight="1" x14ac:dyDescent="0.2">
      <c r="A3160" s="173" t="s">
        <v>686</v>
      </c>
      <c r="B3160" s="174" t="s">
        <v>687</v>
      </c>
      <c r="C3160" s="340"/>
      <c r="D3160" s="340"/>
      <c r="E3160" s="341"/>
      <c r="F3160" s="342"/>
      <c r="G3160" s="343"/>
    </row>
    <row r="3161" spans="1:7" ht="20.100000000000001" customHeight="1" x14ac:dyDescent="0.2">
      <c r="A3161" s="307"/>
      <c r="B3161" s="175"/>
      <c r="C3161" s="176" t="s">
        <v>825</v>
      </c>
      <c r="D3161" s="177"/>
      <c r="E3161" s="178"/>
      <c r="F3161" s="179"/>
      <c r="G3161" s="180"/>
    </row>
    <row r="3162" spans="1:7" ht="20.100000000000001" customHeight="1" x14ac:dyDescent="0.2">
      <c r="A3162" s="260"/>
      <c r="B3162" s="181">
        <f t="shared" ref="B3162:B3173" si="384">IF(A3162=0,0,VLOOKUP(A3162,Tabla_Indices,2,FALSE))</f>
        <v>0</v>
      </c>
      <c r="C3162" s="261"/>
      <c r="D3162" s="262"/>
      <c r="E3162" s="263"/>
      <c r="F3162" s="264"/>
      <c r="G3162" s="182">
        <f>ROUND(E3162*F3162,2)</f>
        <v>0</v>
      </c>
    </row>
    <row r="3163" spans="1:7" ht="20.100000000000001" customHeight="1" x14ac:dyDescent="0.2">
      <c r="A3163" s="265"/>
      <c r="B3163" s="181">
        <f t="shared" si="384"/>
        <v>0</v>
      </c>
      <c r="C3163" s="261"/>
      <c r="D3163" s="262"/>
      <c r="E3163" s="263"/>
      <c r="F3163" s="264"/>
      <c r="G3163" s="182">
        <f t="shared" ref="G3163:G3173" si="385">ROUND(E3163*F3163,2)</f>
        <v>0</v>
      </c>
    </row>
    <row r="3164" spans="1:7" ht="20.100000000000001" customHeight="1" x14ac:dyDescent="0.2">
      <c r="A3164" s="260"/>
      <c r="B3164" s="181">
        <f t="shared" si="384"/>
        <v>0</v>
      </c>
      <c r="C3164" s="261"/>
      <c r="D3164" s="262"/>
      <c r="E3164" s="263"/>
      <c r="F3164" s="264"/>
      <c r="G3164" s="182">
        <f t="shared" si="385"/>
        <v>0</v>
      </c>
    </row>
    <row r="3165" spans="1:7" ht="20.100000000000001" customHeight="1" x14ac:dyDescent="0.2">
      <c r="A3165" s="260"/>
      <c r="B3165" s="181">
        <f t="shared" si="384"/>
        <v>0</v>
      </c>
      <c r="C3165" s="261"/>
      <c r="D3165" s="262"/>
      <c r="E3165" s="263"/>
      <c r="F3165" s="264"/>
      <c r="G3165" s="182">
        <f t="shared" si="385"/>
        <v>0</v>
      </c>
    </row>
    <row r="3166" spans="1:7" ht="20.100000000000001" customHeight="1" x14ac:dyDescent="0.2">
      <c r="A3166" s="260"/>
      <c r="B3166" s="181">
        <f t="shared" si="384"/>
        <v>0</v>
      </c>
      <c r="C3166" s="261"/>
      <c r="D3166" s="262"/>
      <c r="E3166" s="266"/>
      <c r="F3166" s="264"/>
      <c r="G3166" s="182">
        <f t="shared" si="385"/>
        <v>0</v>
      </c>
    </row>
    <row r="3167" spans="1:7" ht="20.100000000000001" customHeight="1" x14ac:dyDescent="0.2">
      <c r="A3167" s="260"/>
      <c r="B3167" s="181">
        <f t="shared" si="384"/>
        <v>0</v>
      </c>
      <c r="C3167" s="261"/>
      <c r="D3167" s="262"/>
      <c r="E3167" s="266"/>
      <c r="F3167" s="264"/>
      <c r="G3167" s="182">
        <f t="shared" si="385"/>
        <v>0</v>
      </c>
    </row>
    <row r="3168" spans="1:7" ht="20.100000000000001" customHeight="1" x14ac:dyDescent="0.2">
      <c r="A3168" s="260"/>
      <c r="B3168" s="181">
        <f t="shared" si="384"/>
        <v>0</v>
      </c>
      <c r="C3168" s="261"/>
      <c r="D3168" s="262"/>
      <c r="E3168" s="263"/>
      <c r="F3168" s="264"/>
      <c r="G3168" s="182">
        <f t="shared" si="385"/>
        <v>0</v>
      </c>
    </row>
    <row r="3169" spans="1:7" ht="20.100000000000001" customHeight="1" x14ac:dyDescent="0.2">
      <c r="A3169" s="260"/>
      <c r="B3169" s="181">
        <f t="shared" si="384"/>
        <v>0</v>
      </c>
      <c r="C3169" s="261"/>
      <c r="D3169" s="262"/>
      <c r="E3169" s="263"/>
      <c r="F3169" s="264"/>
      <c r="G3169" s="182">
        <f t="shared" si="385"/>
        <v>0</v>
      </c>
    </row>
    <row r="3170" spans="1:7" ht="20.100000000000001" customHeight="1" x14ac:dyDescent="0.2">
      <c r="A3170" s="260"/>
      <c r="B3170" s="181">
        <f t="shared" si="384"/>
        <v>0</v>
      </c>
      <c r="C3170" s="261"/>
      <c r="D3170" s="262"/>
      <c r="E3170" s="263"/>
      <c r="F3170" s="264"/>
      <c r="G3170" s="182">
        <f t="shared" si="385"/>
        <v>0</v>
      </c>
    </row>
    <row r="3171" spans="1:7" ht="20.100000000000001" customHeight="1" x14ac:dyDescent="0.2">
      <c r="A3171" s="260"/>
      <c r="B3171" s="181">
        <f t="shared" si="384"/>
        <v>0</v>
      </c>
      <c r="C3171" s="261"/>
      <c r="D3171" s="262"/>
      <c r="E3171" s="263"/>
      <c r="F3171" s="264"/>
      <c r="G3171" s="182">
        <f t="shared" si="385"/>
        <v>0</v>
      </c>
    </row>
    <row r="3172" spans="1:7" ht="20.100000000000001" customHeight="1" x14ac:dyDescent="0.2">
      <c r="A3172" s="260"/>
      <c r="B3172" s="181">
        <f t="shared" si="384"/>
        <v>0</v>
      </c>
      <c r="C3172" s="261"/>
      <c r="D3172" s="262"/>
      <c r="E3172" s="263"/>
      <c r="F3172" s="264"/>
      <c r="G3172" s="182">
        <f t="shared" si="385"/>
        <v>0</v>
      </c>
    </row>
    <row r="3173" spans="1:7" ht="20.100000000000001" customHeight="1" x14ac:dyDescent="0.2">
      <c r="A3173" s="260"/>
      <c r="B3173" s="181">
        <f t="shared" si="384"/>
        <v>0</v>
      </c>
      <c r="C3173" s="261"/>
      <c r="D3173" s="262"/>
      <c r="E3173" s="263"/>
      <c r="F3173" s="264"/>
      <c r="G3173" s="182">
        <f t="shared" si="385"/>
        <v>0</v>
      </c>
    </row>
    <row r="3174" spans="1:7" ht="20.100000000000001" customHeight="1" x14ac:dyDescent="0.2">
      <c r="A3174" s="183"/>
      <c r="B3174" s="169"/>
      <c r="C3174" s="169"/>
      <c r="D3174" s="164"/>
      <c r="E3174" s="165"/>
      <c r="F3174" s="184" t="s">
        <v>38</v>
      </c>
      <c r="G3174" s="185">
        <f>SUBTOTAL(9,G3162:G3173)</f>
        <v>0</v>
      </c>
    </row>
    <row r="3175" spans="1:7" ht="20.100000000000001" customHeight="1" x14ac:dyDescent="0.2">
      <c r="A3175" s="183"/>
      <c r="B3175" s="169"/>
      <c r="C3175" s="186" t="s">
        <v>826</v>
      </c>
      <c r="D3175" s="164"/>
      <c r="E3175" s="165"/>
      <c r="F3175" s="166"/>
      <c r="G3175" s="187"/>
    </row>
    <row r="3176" spans="1:7" ht="20.100000000000001" customHeight="1" x14ac:dyDescent="0.2">
      <c r="A3176" s="260"/>
      <c r="B3176" s="181">
        <f t="shared" ref="B3176:B3185" si="386">IF(A3176=0,0,VLOOKUP(A3176,Tabla_Indices,2,FALSE))</f>
        <v>0</v>
      </c>
      <c r="C3176" s="267"/>
      <c r="D3176" s="262"/>
      <c r="E3176" s="263"/>
      <c r="F3176" s="264"/>
      <c r="G3176" s="182">
        <f>ROUND(E3176*F3176,2)</f>
        <v>0</v>
      </c>
    </row>
    <row r="3177" spans="1:7" ht="20.100000000000001" customHeight="1" x14ac:dyDescent="0.2">
      <c r="A3177" s="260"/>
      <c r="B3177" s="181">
        <f t="shared" si="386"/>
        <v>0</v>
      </c>
      <c r="C3177" s="261"/>
      <c r="D3177" s="262"/>
      <c r="E3177" s="263"/>
      <c r="F3177" s="264"/>
      <c r="G3177" s="182">
        <f>ROUND(E3177*F3177,2)</f>
        <v>0</v>
      </c>
    </row>
    <row r="3178" spans="1:7" ht="20.100000000000001" customHeight="1" x14ac:dyDescent="0.2">
      <c r="A3178" s="260"/>
      <c r="B3178" s="181">
        <f t="shared" si="386"/>
        <v>0</v>
      </c>
      <c r="C3178" s="261"/>
      <c r="D3178" s="262"/>
      <c r="E3178" s="263"/>
      <c r="F3178" s="264"/>
      <c r="G3178" s="182">
        <f t="shared" ref="G3178:G3185" si="387">ROUND(E3178*F3178,2)</f>
        <v>0</v>
      </c>
    </row>
    <row r="3179" spans="1:7" ht="20.100000000000001" customHeight="1" x14ac:dyDescent="0.2">
      <c r="A3179" s="260"/>
      <c r="B3179" s="181">
        <f t="shared" si="386"/>
        <v>0</v>
      </c>
      <c r="C3179" s="261"/>
      <c r="D3179" s="262"/>
      <c r="E3179" s="263"/>
      <c r="F3179" s="264"/>
      <c r="G3179" s="182">
        <f t="shared" si="387"/>
        <v>0</v>
      </c>
    </row>
    <row r="3180" spans="1:7" ht="20.100000000000001" customHeight="1" x14ac:dyDescent="0.2">
      <c r="A3180" s="260"/>
      <c r="B3180" s="181">
        <f t="shared" si="386"/>
        <v>0</v>
      </c>
      <c r="C3180" s="261"/>
      <c r="D3180" s="262"/>
      <c r="E3180" s="263"/>
      <c r="F3180" s="264"/>
      <c r="G3180" s="182">
        <f t="shared" si="387"/>
        <v>0</v>
      </c>
    </row>
    <row r="3181" spans="1:7" ht="20.100000000000001" customHeight="1" x14ac:dyDescent="0.2">
      <c r="A3181" s="260"/>
      <c r="B3181" s="181">
        <f t="shared" si="386"/>
        <v>0</v>
      </c>
      <c r="C3181" s="261"/>
      <c r="D3181" s="262"/>
      <c r="E3181" s="263"/>
      <c r="F3181" s="264"/>
      <c r="G3181" s="182">
        <f t="shared" si="387"/>
        <v>0</v>
      </c>
    </row>
    <row r="3182" spans="1:7" ht="20.100000000000001" customHeight="1" x14ac:dyDescent="0.2">
      <c r="A3182" s="260"/>
      <c r="B3182" s="181">
        <f t="shared" si="386"/>
        <v>0</v>
      </c>
      <c r="C3182" s="261"/>
      <c r="D3182" s="262"/>
      <c r="E3182" s="263"/>
      <c r="F3182" s="264"/>
      <c r="G3182" s="182">
        <f t="shared" si="387"/>
        <v>0</v>
      </c>
    </row>
    <row r="3183" spans="1:7" ht="20.100000000000001" customHeight="1" x14ac:dyDescent="0.2">
      <c r="A3183" s="260"/>
      <c r="B3183" s="181">
        <f t="shared" si="386"/>
        <v>0</v>
      </c>
      <c r="C3183" s="261"/>
      <c r="D3183" s="262"/>
      <c r="E3183" s="263"/>
      <c r="F3183" s="264"/>
      <c r="G3183" s="182">
        <f t="shared" si="387"/>
        <v>0</v>
      </c>
    </row>
    <row r="3184" spans="1:7" ht="20.100000000000001" customHeight="1" x14ac:dyDescent="0.2">
      <c r="A3184" s="260"/>
      <c r="B3184" s="181">
        <f t="shared" si="386"/>
        <v>0</v>
      </c>
      <c r="C3184" s="261"/>
      <c r="D3184" s="262"/>
      <c r="E3184" s="263"/>
      <c r="F3184" s="264"/>
      <c r="G3184" s="182">
        <f t="shared" si="387"/>
        <v>0</v>
      </c>
    </row>
    <row r="3185" spans="1:7" ht="20.100000000000001" customHeight="1" x14ac:dyDescent="0.2">
      <c r="A3185" s="260"/>
      <c r="B3185" s="181">
        <f t="shared" si="386"/>
        <v>0</v>
      </c>
      <c r="C3185" s="261"/>
      <c r="D3185" s="262"/>
      <c r="E3185" s="263"/>
      <c r="F3185" s="264"/>
      <c r="G3185" s="182">
        <f t="shared" si="387"/>
        <v>0</v>
      </c>
    </row>
    <row r="3186" spans="1:7" ht="20.100000000000001" customHeight="1" x14ac:dyDescent="0.2">
      <c r="A3186" s="183"/>
      <c r="B3186" s="169"/>
      <c r="C3186" s="169"/>
      <c r="D3186" s="164"/>
      <c r="E3186" s="165"/>
      <c r="F3186" s="184" t="s">
        <v>39</v>
      </c>
      <c r="G3186" s="185">
        <f>SUBTOTAL(9,G3176:G3185)</f>
        <v>0</v>
      </c>
    </row>
    <row r="3187" spans="1:7" ht="20.100000000000001" customHeight="1" x14ac:dyDescent="0.2">
      <c r="A3187" s="183"/>
      <c r="B3187" s="169"/>
      <c r="C3187" s="186" t="s">
        <v>827</v>
      </c>
      <c r="D3187" s="164"/>
      <c r="E3187" s="165"/>
      <c r="F3187" s="169"/>
      <c r="G3187" s="187"/>
    </row>
    <row r="3188" spans="1:7" ht="20.100000000000001" customHeight="1" x14ac:dyDescent="0.2">
      <c r="A3188" s="260"/>
      <c r="B3188" s="181">
        <f t="shared" ref="B3188:B3196" si="388">IF(A3188=0,0,VLOOKUP(A3188,Tabla_Indices,2,FALSE))</f>
        <v>0</v>
      </c>
      <c r="C3188" s="261"/>
      <c r="D3188" s="262"/>
      <c r="E3188" s="263"/>
      <c r="F3188" s="268"/>
      <c r="G3188" s="188">
        <f>ROUND(E3188*F3188,2)</f>
        <v>0</v>
      </c>
    </row>
    <row r="3189" spans="1:7" ht="20.100000000000001" customHeight="1" x14ac:dyDescent="0.2">
      <c r="A3189" s="260"/>
      <c r="B3189" s="181">
        <f t="shared" si="388"/>
        <v>0</v>
      </c>
      <c r="C3189" s="267"/>
      <c r="D3189" s="262"/>
      <c r="E3189" s="263"/>
      <c r="F3189" s="264"/>
      <c r="G3189" s="188">
        <f>ROUND(E3189*F3189,2)</f>
        <v>0</v>
      </c>
    </row>
    <row r="3190" spans="1:7" ht="20.100000000000001" customHeight="1" x14ac:dyDescent="0.2">
      <c r="A3190" s="260"/>
      <c r="B3190" s="181">
        <f t="shared" si="388"/>
        <v>0</v>
      </c>
      <c r="C3190" s="269"/>
      <c r="D3190" s="262"/>
      <c r="E3190" s="263"/>
      <c r="F3190" s="264"/>
      <c r="G3190" s="188">
        <f>ROUND(E3190*F3190,2)</f>
        <v>0</v>
      </c>
    </row>
    <row r="3191" spans="1:7" ht="20.100000000000001" customHeight="1" x14ac:dyDescent="0.2">
      <c r="A3191" s="260"/>
      <c r="B3191" s="181">
        <f t="shared" si="388"/>
        <v>0</v>
      </c>
      <c r="C3191" s="269"/>
      <c r="D3191" s="262"/>
      <c r="E3191" s="263"/>
      <c r="F3191" s="264"/>
      <c r="G3191" s="188">
        <f>ROUND(E3191*F3191,2)</f>
        <v>0</v>
      </c>
    </row>
    <row r="3192" spans="1:7" ht="20.100000000000001" customHeight="1" x14ac:dyDescent="0.2">
      <c r="A3192" s="260"/>
      <c r="B3192" s="181">
        <f t="shared" si="388"/>
        <v>0</v>
      </c>
      <c r="C3192" s="269"/>
      <c r="D3192" s="262"/>
      <c r="E3192" s="263"/>
      <c r="F3192" s="264"/>
      <c r="G3192" s="188">
        <f t="shared" ref="G3192:G3196" si="389">ROUND(E3192*F3192,2)</f>
        <v>0</v>
      </c>
    </row>
    <row r="3193" spans="1:7" ht="20.100000000000001" customHeight="1" x14ac:dyDescent="0.2">
      <c r="A3193" s="260"/>
      <c r="B3193" s="181">
        <f t="shared" si="388"/>
        <v>0</v>
      </c>
      <c r="C3193" s="269"/>
      <c r="D3193" s="262"/>
      <c r="E3193" s="263"/>
      <c r="F3193" s="264"/>
      <c r="G3193" s="188">
        <f t="shared" si="389"/>
        <v>0</v>
      </c>
    </row>
    <row r="3194" spans="1:7" ht="20.100000000000001" customHeight="1" x14ac:dyDescent="0.2">
      <c r="A3194" s="260"/>
      <c r="B3194" s="181">
        <f t="shared" si="388"/>
        <v>0</v>
      </c>
      <c r="C3194" s="261"/>
      <c r="D3194" s="262"/>
      <c r="E3194" s="263"/>
      <c r="F3194" s="264"/>
      <c r="G3194" s="188">
        <f t="shared" si="389"/>
        <v>0</v>
      </c>
    </row>
    <row r="3195" spans="1:7" ht="20.100000000000001" customHeight="1" x14ac:dyDescent="0.2">
      <c r="A3195" s="260"/>
      <c r="B3195" s="181">
        <f t="shared" si="388"/>
        <v>0</v>
      </c>
      <c r="C3195" s="261"/>
      <c r="D3195" s="262"/>
      <c r="E3195" s="263"/>
      <c r="F3195" s="264"/>
      <c r="G3195" s="188">
        <f t="shared" si="389"/>
        <v>0</v>
      </c>
    </row>
    <row r="3196" spans="1:7" ht="20.100000000000001" customHeight="1" x14ac:dyDescent="0.2">
      <c r="A3196" s="260"/>
      <c r="B3196" s="181">
        <f t="shared" si="388"/>
        <v>0</v>
      </c>
      <c r="C3196" s="261"/>
      <c r="D3196" s="262"/>
      <c r="E3196" s="263"/>
      <c r="F3196" s="264"/>
      <c r="G3196" s="188">
        <f t="shared" si="389"/>
        <v>0</v>
      </c>
    </row>
    <row r="3197" spans="1:7" ht="20.100000000000001" customHeight="1" x14ac:dyDescent="0.2">
      <c r="A3197" s="189"/>
      <c r="B3197" s="164"/>
      <c r="C3197" s="169"/>
      <c r="D3197" s="164"/>
      <c r="E3197" s="165"/>
      <c r="F3197" s="184" t="s">
        <v>40</v>
      </c>
      <c r="G3197" s="185">
        <f>SUBTOTAL(9,G3188:G3196)</f>
        <v>0</v>
      </c>
    </row>
    <row r="3198" spans="1:7" ht="20.100000000000001" customHeight="1" thickBot="1" x14ac:dyDescent="0.25">
      <c r="A3198" s="190"/>
      <c r="B3198" s="191"/>
      <c r="C3198" s="192"/>
      <c r="D3198" s="191"/>
      <c r="E3198" s="193"/>
      <c r="F3198" s="194"/>
      <c r="G3198" s="195"/>
    </row>
    <row r="3199" spans="1:7" ht="20.100000000000001" customHeight="1" thickBot="1" x14ac:dyDescent="0.25">
      <c r="A3199" s="244" t="str">
        <f>B3157</f>
        <v>17-4</v>
      </c>
      <c r="B3199" s="242" t="str">
        <f>C3157</f>
        <v>Barandas y protección - Cancha</v>
      </c>
      <c r="C3199" s="196"/>
      <c r="D3199" s="196" t="s">
        <v>41</v>
      </c>
      <c r="E3199" s="197"/>
      <c r="F3199" s="198" t="s">
        <v>42</v>
      </c>
      <c r="G3199" s="199">
        <f>SUBTOTAL(9,G3162:G3198)</f>
        <v>0</v>
      </c>
    </row>
    <row r="3200" spans="1:7" ht="20.100000000000001" customHeight="1" thickTop="1" thickBot="1" x14ac:dyDescent="0.25">
      <c r="A3200" s="298"/>
      <c r="B3200" s="299"/>
      <c r="C3200" s="300"/>
      <c r="D3200" s="300"/>
      <c r="E3200" s="301"/>
      <c r="F3200" s="302"/>
      <c r="G3200" s="303"/>
    </row>
    <row r="3201" spans="1:7" ht="20.100000000000001" customHeight="1" thickTop="1" x14ac:dyDescent="0.2">
      <c r="A3201" s="335" t="s">
        <v>44</v>
      </c>
      <c r="B3201" s="336"/>
      <c r="C3201" s="336"/>
      <c r="D3201" s="336"/>
      <c r="E3201" s="336"/>
      <c r="F3201" s="336"/>
      <c r="G3201" s="337"/>
    </row>
    <row r="3202" spans="1:7" ht="20.100000000000001" customHeight="1" x14ac:dyDescent="0.2">
      <c r="A3202" s="154" t="s">
        <v>823</v>
      </c>
      <c r="B3202" s="155" t="str">
        <f>Comitente</f>
        <v>DIRECCIÓN ARQUITECTURA</v>
      </c>
      <c r="C3202" s="156"/>
      <c r="D3202" s="157"/>
      <c r="E3202" s="157"/>
      <c r="F3202" s="158"/>
      <c r="G3202" s="159"/>
    </row>
    <row r="3203" spans="1:7" ht="20.100000000000001" customHeight="1" x14ac:dyDescent="0.2">
      <c r="A3203" s="154" t="s">
        <v>824</v>
      </c>
      <c r="B3203" s="155">
        <f>Contratista</f>
        <v>0</v>
      </c>
      <c r="C3203" s="160"/>
      <c r="D3203" s="160"/>
      <c r="E3203" s="160"/>
      <c r="F3203" s="155"/>
      <c r="G3203" s="161"/>
    </row>
    <row r="3204" spans="1:7" ht="20.100000000000001" customHeight="1" x14ac:dyDescent="0.2">
      <c r="A3204" s="154" t="s">
        <v>31</v>
      </c>
      <c r="B3204" s="155" t="str">
        <f>Obra</f>
        <v>ESTADIO DEPORTIVO U.P.C.N.</v>
      </c>
      <c r="C3204" s="160"/>
      <c r="D3204" s="160"/>
      <c r="E3204" s="160"/>
      <c r="F3204" s="155" t="s">
        <v>45</v>
      </c>
      <c r="G3204" s="161" t="str">
        <f>Fecha_Base</f>
        <v>02/11/2017</v>
      </c>
    </row>
    <row r="3205" spans="1:7" ht="20.100000000000001" customHeight="1" x14ac:dyDescent="0.2">
      <c r="A3205" s="162" t="s">
        <v>822</v>
      </c>
      <c r="B3205" s="163" t="str">
        <f>Ubicación</f>
        <v>DEPARTAMENTO RAWSON</v>
      </c>
      <c r="C3205" s="163"/>
      <c r="D3205" s="164"/>
      <c r="E3205" s="165"/>
      <c r="F3205" s="166"/>
      <c r="G3205" s="167"/>
    </row>
    <row r="3206" spans="1:7" ht="20.100000000000001" customHeight="1" x14ac:dyDescent="0.2">
      <c r="A3206" s="162" t="s">
        <v>46</v>
      </c>
      <c r="B3206" s="270">
        <v>17</v>
      </c>
      <c r="C3206" s="169" t="str">
        <f>IF(B3206="","",VLOOKUP(B3206,Computo_Presupuesto,2,FALSE))</f>
        <v>CARPINTERIAS</v>
      </c>
      <c r="D3206" s="170"/>
      <c r="E3206" s="165"/>
      <c r="F3206" s="166"/>
      <c r="G3206" s="167"/>
    </row>
    <row r="3207" spans="1:7" ht="20.100000000000001" customHeight="1" x14ac:dyDescent="0.2">
      <c r="A3207" s="162" t="s">
        <v>32</v>
      </c>
      <c r="B3207" s="248" t="s">
        <v>1805</v>
      </c>
      <c r="C3207" s="169" t="str">
        <f>IF(B3207=0,"",VLOOKUP(B3207,Computo_Presupuesto,2,FALSE))</f>
        <v>Barandas de caño laminado - Escaleras</v>
      </c>
      <c r="D3207" s="164"/>
      <c r="E3207" s="165"/>
      <c r="F3207" s="163" t="s">
        <v>33</v>
      </c>
      <c r="G3207" s="171" t="str">
        <f>IF(B3207=0,"",VLOOKUP(B3207,Computo_Presupuesto,4,FALSE))</f>
        <v>ml</v>
      </c>
    </row>
    <row r="3208" spans="1:7" ht="20.100000000000001" customHeight="1" x14ac:dyDescent="0.2">
      <c r="A3208" s="162"/>
      <c r="B3208" s="163"/>
      <c r="C3208" s="169"/>
      <c r="D3208" s="164"/>
      <c r="E3208" s="165"/>
      <c r="F3208" s="169"/>
      <c r="G3208" s="172"/>
    </row>
    <row r="3209" spans="1:7" ht="20.100000000000001" customHeight="1" x14ac:dyDescent="0.2">
      <c r="A3209" s="338" t="s">
        <v>685</v>
      </c>
      <c r="B3209" s="339"/>
      <c r="C3209" s="340" t="s">
        <v>0</v>
      </c>
      <c r="D3209" s="340" t="s">
        <v>34</v>
      </c>
      <c r="E3209" s="341" t="s">
        <v>35</v>
      </c>
      <c r="F3209" s="342" t="s">
        <v>36</v>
      </c>
      <c r="G3209" s="343" t="s">
        <v>37</v>
      </c>
    </row>
    <row r="3210" spans="1:7" ht="20.100000000000001" customHeight="1" x14ac:dyDescent="0.2">
      <c r="A3210" s="173" t="s">
        <v>686</v>
      </c>
      <c r="B3210" s="174" t="s">
        <v>687</v>
      </c>
      <c r="C3210" s="340"/>
      <c r="D3210" s="340"/>
      <c r="E3210" s="341"/>
      <c r="F3210" s="342"/>
      <c r="G3210" s="343"/>
    </row>
    <row r="3211" spans="1:7" ht="20.100000000000001" customHeight="1" x14ac:dyDescent="0.2">
      <c r="A3211" s="307"/>
      <c r="B3211" s="175"/>
      <c r="C3211" s="176" t="s">
        <v>825</v>
      </c>
      <c r="D3211" s="177"/>
      <c r="E3211" s="178"/>
      <c r="F3211" s="179"/>
      <c r="G3211" s="180"/>
    </row>
    <row r="3212" spans="1:7" ht="20.100000000000001" customHeight="1" x14ac:dyDescent="0.2">
      <c r="A3212" s="260"/>
      <c r="B3212" s="181">
        <f t="shared" ref="B3212:B3223" si="390">IF(A3212=0,0,VLOOKUP(A3212,Tabla_Indices,2,FALSE))</f>
        <v>0</v>
      </c>
      <c r="C3212" s="261"/>
      <c r="D3212" s="262"/>
      <c r="E3212" s="263"/>
      <c r="F3212" s="264"/>
      <c r="G3212" s="182">
        <f>ROUND(E3212*F3212,2)</f>
        <v>0</v>
      </c>
    </row>
    <row r="3213" spans="1:7" ht="20.100000000000001" customHeight="1" x14ac:dyDescent="0.2">
      <c r="A3213" s="265"/>
      <c r="B3213" s="181">
        <f t="shared" si="390"/>
        <v>0</v>
      </c>
      <c r="C3213" s="261"/>
      <c r="D3213" s="262"/>
      <c r="E3213" s="263"/>
      <c r="F3213" s="264"/>
      <c r="G3213" s="182">
        <f t="shared" ref="G3213:G3223" si="391">ROUND(E3213*F3213,2)</f>
        <v>0</v>
      </c>
    </row>
    <row r="3214" spans="1:7" ht="20.100000000000001" customHeight="1" x14ac:dyDescent="0.2">
      <c r="A3214" s="260"/>
      <c r="B3214" s="181">
        <f t="shared" si="390"/>
        <v>0</v>
      </c>
      <c r="C3214" s="261"/>
      <c r="D3214" s="262"/>
      <c r="E3214" s="263"/>
      <c r="F3214" s="264"/>
      <c r="G3214" s="182">
        <f t="shared" si="391"/>
        <v>0</v>
      </c>
    </row>
    <row r="3215" spans="1:7" ht="20.100000000000001" customHeight="1" x14ac:dyDescent="0.2">
      <c r="A3215" s="260"/>
      <c r="B3215" s="181">
        <f t="shared" si="390"/>
        <v>0</v>
      </c>
      <c r="C3215" s="261"/>
      <c r="D3215" s="262"/>
      <c r="E3215" s="263"/>
      <c r="F3215" s="264"/>
      <c r="G3215" s="182">
        <f t="shared" si="391"/>
        <v>0</v>
      </c>
    </row>
    <row r="3216" spans="1:7" ht="20.100000000000001" customHeight="1" x14ac:dyDescent="0.2">
      <c r="A3216" s="260"/>
      <c r="B3216" s="181">
        <f t="shared" si="390"/>
        <v>0</v>
      </c>
      <c r="C3216" s="261"/>
      <c r="D3216" s="262"/>
      <c r="E3216" s="266"/>
      <c r="F3216" s="264"/>
      <c r="G3216" s="182">
        <f t="shared" si="391"/>
        <v>0</v>
      </c>
    </row>
    <row r="3217" spans="1:7" ht="20.100000000000001" customHeight="1" x14ac:dyDescent="0.2">
      <c r="A3217" s="260"/>
      <c r="B3217" s="181">
        <f t="shared" si="390"/>
        <v>0</v>
      </c>
      <c r="C3217" s="261"/>
      <c r="D3217" s="262"/>
      <c r="E3217" s="266"/>
      <c r="F3217" s="264"/>
      <c r="G3217" s="182">
        <f t="shared" si="391"/>
        <v>0</v>
      </c>
    </row>
    <row r="3218" spans="1:7" ht="20.100000000000001" customHeight="1" x14ac:dyDescent="0.2">
      <c r="A3218" s="260"/>
      <c r="B3218" s="181">
        <f t="shared" si="390"/>
        <v>0</v>
      </c>
      <c r="C3218" s="261"/>
      <c r="D3218" s="262"/>
      <c r="E3218" s="263"/>
      <c r="F3218" s="264"/>
      <c r="G3218" s="182">
        <f t="shared" si="391"/>
        <v>0</v>
      </c>
    </row>
    <row r="3219" spans="1:7" ht="20.100000000000001" customHeight="1" x14ac:dyDescent="0.2">
      <c r="A3219" s="260"/>
      <c r="B3219" s="181">
        <f t="shared" si="390"/>
        <v>0</v>
      </c>
      <c r="C3219" s="261"/>
      <c r="D3219" s="262"/>
      <c r="E3219" s="263"/>
      <c r="F3219" s="264"/>
      <c r="G3219" s="182">
        <f t="shared" si="391"/>
        <v>0</v>
      </c>
    </row>
    <row r="3220" spans="1:7" ht="20.100000000000001" customHeight="1" x14ac:dyDescent="0.2">
      <c r="A3220" s="260"/>
      <c r="B3220" s="181">
        <f t="shared" si="390"/>
        <v>0</v>
      </c>
      <c r="C3220" s="261"/>
      <c r="D3220" s="262"/>
      <c r="E3220" s="263"/>
      <c r="F3220" s="264"/>
      <c r="G3220" s="182">
        <f t="shared" si="391"/>
        <v>0</v>
      </c>
    </row>
    <row r="3221" spans="1:7" ht="20.100000000000001" customHeight="1" x14ac:dyDescent="0.2">
      <c r="A3221" s="260"/>
      <c r="B3221" s="181">
        <f t="shared" si="390"/>
        <v>0</v>
      </c>
      <c r="C3221" s="261"/>
      <c r="D3221" s="262"/>
      <c r="E3221" s="263"/>
      <c r="F3221" s="264"/>
      <c r="G3221" s="182">
        <f t="shared" si="391"/>
        <v>0</v>
      </c>
    </row>
    <row r="3222" spans="1:7" ht="20.100000000000001" customHeight="1" x14ac:dyDescent="0.2">
      <c r="A3222" s="260"/>
      <c r="B3222" s="181">
        <f t="shared" si="390"/>
        <v>0</v>
      </c>
      <c r="C3222" s="261"/>
      <c r="D3222" s="262"/>
      <c r="E3222" s="263"/>
      <c r="F3222" s="264"/>
      <c r="G3222" s="182">
        <f t="shared" si="391"/>
        <v>0</v>
      </c>
    </row>
    <row r="3223" spans="1:7" ht="20.100000000000001" customHeight="1" x14ac:dyDescent="0.2">
      <c r="A3223" s="260"/>
      <c r="B3223" s="181">
        <f t="shared" si="390"/>
        <v>0</v>
      </c>
      <c r="C3223" s="261"/>
      <c r="D3223" s="262"/>
      <c r="E3223" s="263"/>
      <c r="F3223" s="264"/>
      <c r="G3223" s="182">
        <f t="shared" si="391"/>
        <v>0</v>
      </c>
    </row>
    <row r="3224" spans="1:7" ht="20.100000000000001" customHeight="1" x14ac:dyDescent="0.2">
      <c r="A3224" s="183"/>
      <c r="B3224" s="169"/>
      <c r="C3224" s="169"/>
      <c r="D3224" s="164"/>
      <c r="E3224" s="165"/>
      <c r="F3224" s="184" t="s">
        <v>38</v>
      </c>
      <c r="G3224" s="185">
        <f>SUBTOTAL(9,G3212:G3223)</f>
        <v>0</v>
      </c>
    </row>
    <row r="3225" spans="1:7" ht="20.100000000000001" customHeight="1" x14ac:dyDescent="0.2">
      <c r="A3225" s="183"/>
      <c r="B3225" s="169"/>
      <c r="C3225" s="186" t="s">
        <v>826</v>
      </c>
      <c r="D3225" s="164"/>
      <c r="E3225" s="165"/>
      <c r="F3225" s="166"/>
      <c r="G3225" s="187"/>
    </row>
    <row r="3226" spans="1:7" ht="20.100000000000001" customHeight="1" x14ac:dyDescent="0.2">
      <c r="A3226" s="260"/>
      <c r="B3226" s="181">
        <f t="shared" ref="B3226:B3235" si="392">IF(A3226=0,0,VLOOKUP(A3226,Tabla_Indices,2,FALSE))</f>
        <v>0</v>
      </c>
      <c r="C3226" s="267"/>
      <c r="D3226" s="262"/>
      <c r="E3226" s="263"/>
      <c r="F3226" s="264"/>
      <c r="G3226" s="182">
        <f>ROUND(E3226*F3226,2)</f>
        <v>0</v>
      </c>
    </row>
    <row r="3227" spans="1:7" ht="20.100000000000001" customHeight="1" x14ac:dyDescent="0.2">
      <c r="A3227" s="260"/>
      <c r="B3227" s="181">
        <f t="shared" si="392"/>
        <v>0</v>
      </c>
      <c r="C3227" s="261"/>
      <c r="D3227" s="262"/>
      <c r="E3227" s="263"/>
      <c r="F3227" s="264"/>
      <c r="G3227" s="182">
        <f>ROUND(E3227*F3227,2)</f>
        <v>0</v>
      </c>
    </row>
    <row r="3228" spans="1:7" ht="20.100000000000001" customHeight="1" x14ac:dyDescent="0.2">
      <c r="A3228" s="260"/>
      <c r="B3228" s="181">
        <f t="shared" si="392"/>
        <v>0</v>
      </c>
      <c r="C3228" s="261"/>
      <c r="D3228" s="262"/>
      <c r="E3228" s="263"/>
      <c r="F3228" s="264"/>
      <c r="G3228" s="182">
        <f t="shared" ref="G3228:G3235" si="393">ROUND(E3228*F3228,2)</f>
        <v>0</v>
      </c>
    </row>
    <row r="3229" spans="1:7" ht="20.100000000000001" customHeight="1" x14ac:dyDescent="0.2">
      <c r="A3229" s="260"/>
      <c r="B3229" s="181">
        <f t="shared" si="392"/>
        <v>0</v>
      </c>
      <c r="C3229" s="261"/>
      <c r="D3229" s="262"/>
      <c r="E3229" s="263"/>
      <c r="F3229" s="264"/>
      <c r="G3229" s="182">
        <f t="shared" si="393"/>
        <v>0</v>
      </c>
    </row>
    <row r="3230" spans="1:7" ht="20.100000000000001" customHeight="1" x14ac:dyDescent="0.2">
      <c r="A3230" s="260"/>
      <c r="B3230" s="181">
        <f t="shared" si="392"/>
        <v>0</v>
      </c>
      <c r="C3230" s="261"/>
      <c r="D3230" s="262"/>
      <c r="E3230" s="263"/>
      <c r="F3230" s="264"/>
      <c r="G3230" s="182">
        <f t="shared" si="393"/>
        <v>0</v>
      </c>
    </row>
    <row r="3231" spans="1:7" ht="20.100000000000001" customHeight="1" x14ac:dyDescent="0.2">
      <c r="A3231" s="260"/>
      <c r="B3231" s="181">
        <f t="shared" si="392"/>
        <v>0</v>
      </c>
      <c r="C3231" s="261"/>
      <c r="D3231" s="262"/>
      <c r="E3231" s="263"/>
      <c r="F3231" s="264"/>
      <c r="G3231" s="182">
        <f t="shared" si="393"/>
        <v>0</v>
      </c>
    </row>
    <row r="3232" spans="1:7" ht="20.100000000000001" customHeight="1" x14ac:dyDescent="0.2">
      <c r="A3232" s="260"/>
      <c r="B3232" s="181">
        <f t="shared" si="392"/>
        <v>0</v>
      </c>
      <c r="C3232" s="261"/>
      <c r="D3232" s="262"/>
      <c r="E3232" s="263"/>
      <c r="F3232" s="264"/>
      <c r="G3232" s="182">
        <f t="shared" si="393"/>
        <v>0</v>
      </c>
    </row>
    <row r="3233" spans="1:7" ht="20.100000000000001" customHeight="1" x14ac:dyDescent="0.2">
      <c r="A3233" s="260"/>
      <c r="B3233" s="181">
        <f t="shared" si="392"/>
        <v>0</v>
      </c>
      <c r="C3233" s="261"/>
      <c r="D3233" s="262"/>
      <c r="E3233" s="263"/>
      <c r="F3233" s="264"/>
      <c r="G3233" s="182">
        <f t="shared" si="393"/>
        <v>0</v>
      </c>
    </row>
    <row r="3234" spans="1:7" ht="20.100000000000001" customHeight="1" x14ac:dyDescent="0.2">
      <c r="A3234" s="260"/>
      <c r="B3234" s="181">
        <f t="shared" si="392"/>
        <v>0</v>
      </c>
      <c r="C3234" s="261"/>
      <c r="D3234" s="262"/>
      <c r="E3234" s="263"/>
      <c r="F3234" s="264"/>
      <c r="G3234" s="182">
        <f t="shared" si="393"/>
        <v>0</v>
      </c>
    </row>
    <row r="3235" spans="1:7" ht="20.100000000000001" customHeight="1" x14ac:dyDescent="0.2">
      <c r="A3235" s="260"/>
      <c r="B3235" s="181">
        <f t="shared" si="392"/>
        <v>0</v>
      </c>
      <c r="C3235" s="261"/>
      <c r="D3235" s="262"/>
      <c r="E3235" s="263"/>
      <c r="F3235" s="264"/>
      <c r="G3235" s="182">
        <f t="shared" si="393"/>
        <v>0</v>
      </c>
    </row>
    <row r="3236" spans="1:7" ht="20.100000000000001" customHeight="1" x14ac:dyDescent="0.2">
      <c r="A3236" s="183"/>
      <c r="B3236" s="169"/>
      <c r="C3236" s="169"/>
      <c r="D3236" s="164"/>
      <c r="E3236" s="165"/>
      <c r="F3236" s="184" t="s">
        <v>39</v>
      </c>
      <c r="G3236" s="185">
        <f>SUBTOTAL(9,G3226:G3235)</f>
        <v>0</v>
      </c>
    </row>
    <row r="3237" spans="1:7" ht="20.100000000000001" customHeight="1" x14ac:dyDescent="0.2">
      <c r="A3237" s="183"/>
      <c r="B3237" s="169"/>
      <c r="C3237" s="186" t="s">
        <v>827</v>
      </c>
      <c r="D3237" s="164"/>
      <c r="E3237" s="165"/>
      <c r="F3237" s="169"/>
      <c r="G3237" s="187"/>
    </row>
    <row r="3238" spans="1:7" ht="20.100000000000001" customHeight="1" x14ac:dyDescent="0.2">
      <c r="A3238" s="260"/>
      <c r="B3238" s="181">
        <f t="shared" ref="B3238:B3246" si="394">IF(A3238=0,0,VLOOKUP(A3238,Tabla_Indices,2,FALSE))</f>
        <v>0</v>
      </c>
      <c r="C3238" s="261"/>
      <c r="D3238" s="262"/>
      <c r="E3238" s="263"/>
      <c r="F3238" s="268"/>
      <c r="G3238" s="188">
        <f>ROUND(E3238*F3238,2)</f>
        <v>0</v>
      </c>
    </row>
    <row r="3239" spans="1:7" ht="20.100000000000001" customHeight="1" x14ac:dyDescent="0.2">
      <c r="A3239" s="260"/>
      <c r="B3239" s="181">
        <f t="shared" si="394"/>
        <v>0</v>
      </c>
      <c r="C3239" s="267"/>
      <c r="D3239" s="262"/>
      <c r="E3239" s="263"/>
      <c r="F3239" s="264"/>
      <c r="G3239" s="188">
        <f>ROUND(E3239*F3239,2)</f>
        <v>0</v>
      </c>
    </row>
    <row r="3240" spans="1:7" ht="20.100000000000001" customHeight="1" x14ac:dyDescent="0.2">
      <c r="A3240" s="260"/>
      <c r="B3240" s="181">
        <f t="shared" si="394"/>
        <v>0</v>
      </c>
      <c r="C3240" s="269"/>
      <c r="D3240" s="262"/>
      <c r="E3240" s="263"/>
      <c r="F3240" s="264"/>
      <c r="G3240" s="188">
        <f>ROUND(E3240*F3240,2)</f>
        <v>0</v>
      </c>
    </row>
    <row r="3241" spans="1:7" ht="20.100000000000001" customHeight="1" x14ac:dyDescent="0.2">
      <c r="A3241" s="260"/>
      <c r="B3241" s="181">
        <f t="shared" si="394"/>
        <v>0</v>
      </c>
      <c r="C3241" s="269"/>
      <c r="D3241" s="262"/>
      <c r="E3241" s="263"/>
      <c r="F3241" s="264"/>
      <c r="G3241" s="188">
        <f>ROUND(E3241*F3241,2)</f>
        <v>0</v>
      </c>
    </row>
    <row r="3242" spans="1:7" ht="20.100000000000001" customHeight="1" x14ac:dyDescent="0.2">
      <c r="A3242" s="260"/>
      <c r="B3242" s="181">
        <f t="shared" si="394"/>
        <v>0</v>
      </c>
      <c r="C3242" s="269"/>
      <c r="D3242" s="262"/>
      <c r="E3242" s="263"/>
      <c r="F3242" s="264"/>
      <c r="G3242" s="188">
        <f t="shared" ref="G3242:G3246" si="395">ROUND(E3242*F3242,2)</f>
        <v>0</v>
      </c>
    </row>
    <row r="3243" spans="1:7" ht="20.100000000000001" customHeight="1" x14ac:dyDescent="0.2">
      <c r="A3243" s="260"/>
      <c r="B3243" s="181">
        <f t="shared" si="394"/>
        <v>0</v>
      </c>
      <c r="C3243" s="269"/>
      <c r="D3243" s="262"/>
      <c r="E3243" s="263"/>
      <c r="F3243" s="264"/>
      <c r="G3243" s="188">
        <f t="shared" si="395"/>
        <v>0</v>
      </c>
    </row>
    <row r="3244" spans="1:7" ht="20.100000000000001" customHeight="1" x14ac:dyDescent="0.2">
      <c r="A3244" s="260"/>
      <c r="B3244" s="181">
        <f t="shared" si="394"/>
        <v>0</v>
      </c>
      <c r="C3244" s="261"/>
      <c r="D3244" s="262"/>
      <c r="E3244" s="263"/>
      <c r="F3244" s="264"/>
      <c r="G3244" s="188">
        <f t="shared" si="395"/>
        <v>0</v>
      </c>
    </row>
    <row r="3245" spans="1:7" ht="20.100000000000001" customHeight="1" x14ac:dyDescent="0.2">
      <c r="A3245" s="260"/>
      <c r="B3245" s="181">
        <f t="shared" si="394"/>
        <v>0</v>
      </c>
      <c r="C3245" s="261"/>
      <c r="D3245" s="262"/>
      <c r="E3245" s="263"/>
      <c r="F3245" s="264"/>
      <c r="G3245" s="188">
        <f t="shared" si="395"/>
        <v>0</v>
      </c>
    </row>
    <row r="3246" spans="1:7" ht="20.100000000000001" customHeight="1" x14ac:dyDescent="0.2">
      <c r="A3246" s="260"/>
      <c r="B3246" s="181">
        <f t="shared" si="394"/>
        <v>0</v>
      </c>
      <c r="C3246" s="261"/>
      <c r="D3246" s="262"/>
      <c r="E3246" s="263"/>
      <c r="F3246" s="264"/>
      <c r="G3246" s="188">
        <f t="shared" si="395"/>
        <v>0</v>
      </c>
    </row>
    <row r="3247" spans="1:7" ht="20.100000000000001" customHeight="1" x14ac:dyDescent="0.2">
      <c r="A3247" s="189"/>
      <c r="B3247" s="164"/>
      <c r="C3247" s="169"/>
      <c r="D3247" s="164"/>
      <c r="E3247" s="165"/>
      <c r="F3247" s="184" t="s">
        <v>40</v>
      </c>
      <c r="G3247" s="185">
        <f>SUBTOTAL(9,G3238:G3246)</f>
        <v>0</v>
      </c>
    </row>
    <row r="3248" spans="1:7" ht="20.100000000000001" customHeight="1" thickBot="1" x14ac:dyDescent="0.25">
      <c r="A3248" s="190"/>
      <c r="B3248" s="191"/>
      <c r="C3248" s="192"/>
      <c r="D3248" s="191"/>
      <c r="E3248" s="193"/>
      <c r="F3248" s="194"/>
      <c r="G3248" s="195"/>
    </row>
    <row r="3249" spans="1:7" ht="20.100000000000001" customHeight="1" thickBot="1" x14ac:dyDescent="0.25">
      <c r="A3249" s="244" t="str">
        <f>B3207</f>
        <v>17-5</v>
      </c>
      <c r="B3249" s="242" t="str">
        <f>C3207</f>
        <v>Barandas de caño laminado - Escaleras</v>
      </c>
      <c r="C3249" s="196"/>
      <c r="D3249" s="196" t="s">
        <v>41</v>
      </c>
      <c r="E3249" s="197"/>
      <c r="F3249" s="198" t="s">
        <v>42</v>
      </c>
      <c r="G3249" s="199">
        <f>SUBTOTAL(9,G3212:G3248)</f>
        <v>0</v>
      </c>
    </row>
    <row r="3250" spans="1:7" ht="20.100000000000001" customHeight="1" thickTop="1" thickBot="1" x14ac:dyDescent="0.25">
      <c r="A3250" s="298"/>
      <c r="B3250" s="299"/>
      <c r="C3250" s="300"/>
      <c r="D3250" s="300"/>
      <c r="E3250" s="301"/>
      <c r="F3250" s="302"/>
      <c r="G3250" s="303"/>
    </row>
    <row r="3251" spans="1:7" ht="20.100000000000001" customHeight="1" thickTop="1" x14ac:dyDescent="0.2">
      <c r="A3251" s="335" t="s">
        <v>44</v>
      </c>
      <c r="B3251" s="336"/>
      <c r="C3251" s="336"/>
      <c r="D3251" s="336"/>
      <c r="E3251" s="336"/>
      <c r="F3251" s="336"/>
      <c r="G3251" s="337"/>
    </row>
    <row r="3252" spans="1:7" ht="20.100000000000001" customHeight="1" x14ac:dyDescent="0.2">
      <c r="A3252" s="154" t="s">
        <v>823</v>
      </c>
      <c r="B3252" s="155" t="str">
        <f>Comitente</f>
        <v>DIRECCIÓN ARQUITECTURA</v>
      </c>
      <c r="C3252" s="156"/>
      <c r="D3252" s="157"/>
      <c r="E3252" s="157"/>
      <c r="F3252" s="158"/>
      <c r="G3252" s="159"/>
    </row>
    <row r="3253" spans="1:7" ht="20.100000000000001" customHeight="1" x14ac:dyDescent="0.2">
      <c r="A3253" s="154" t="s">
        <v>824</v>
      </c>
      <c r="B3253" s="155">
        <f>Contratista</f>
        <v>0</v>
      </c>
      <c r="C3253" s="160"/>
      <c r="D3253" s="160"/>
      <c r="E3253" s="160"/>
      <c r="F3253" s="155"/>
      <c r="G3253" s="161"/>
    </row>
    <row r="3254" spans="1:7" ht="20.100000000000001" customHeight="1" x14ac:dyDescent="0.2">
      <c r="A3254" s="154" t="s">
        <v>31</v>
      </c>
      <c r="B3254" s="155" t="str">
        <f>Obra</f>
        <v>ESTADIO DEPORTIVO U.P.C.N.</v>
      </c>
      <c r="C3254" s="160"/>
      <c r="D3254" s="160"/>
      <c r="E3254" s="160"/>
      <c r="F3254" s="155" t="s">
        <v>45</v>
      </c>
      <c r="G3254" s="161" t="str">
        <f>Fecha_Base</f>
        <v>02/11/2017</v>
      </c>
    </row>
    <row r="3255" spans="1:7" ht="20.100000000000001" customHeight="1" x14ac:dyDescent="0.2">
      <c r="A3255" s="162" t="s">
        <v>822</v>
      </c>
      <c r="B3255" s="163" t="str">
        <f>Ubicación</f>
        <v>DEPARTAMENTO RAWSON</v>
      </c>
      <c r="C3255" s="163"/>
      <c r="D3255" s="164"/>
      <c r="E3255" s="165"/>
      <c r="F3255" s="166"/>
      <c r="G3255" s="167"/>
    </row>
    <row r="3256" spans="1:7" ht="20.100000000000001" customHeight="1" x14ac:dyDescent="0.2">
      <c r="A3256" s="162" t="s">
        <v>46</v>
      </c>
      <c r="B3256" s="270">
        <v>18</v>
      </c>
      <c r="C3256" s="169" t="str">
        <f>IF(B3256="","",VLOOKUP(B3256,Computo_Presupuesto,2,FALSE))</f>
        <v>ESTRUCTURAS y CUBIERTAS METALICAS</v>
      </c>
      <c r="D3256" s="170"/>
      <c r="E3256" s="165"/>
      <c r="F3256" s="166"/>
      <c r="G3256" s="167"/>
    </row>
    <row r="3257" spans="1:7" ht="20.100000000000001" customHeight="1" x14ac:dyDescent="0.2">
      <c r="A3257" s="162" t="s">
        <v>32</v>
      </c>
      <c r="B3257" s="248" t="s">
        <v>1201</v>
      </c>
      <c r="C3257" s="169" t="str">
        <f>IF(B3257=0,"",VLOOKUP(B3257,Computo_Presupuesto,2,FALSE))</f>
        <v>Estructura Metalica con cubierta Termopanel</v>
      </c>
      <c r="D3257" s="164"/>
      <c r="E3257" s="165"/>
      <c r="F3257" s="163" t="s">
        <v>33</v>
      </c>
      <c r="G3257" s="171" t="str">
        <f>IF(B3257=0,"",VLOOKUP(B3257,Computo_Presupuesto,4,FALSE))</f>
        <v>gl</v>
      </c>
    </row>
    <row r="3258" spans="1:7" ht="20.100000000000001" customHeight="1" x14ac:dyDescent="0.2">
      <c r="A3258" s="162"/>
      <c r="B3258" s="163"/>
      <c r="C3258" s="169"/>
      <c r="D3258" s="164"/>
      <c r="E3258" s="165"/>
      <c r="F3258" s="169"/>
      <c r="G3258" s="172"/>
    </row>
    <row r="3259" spans="1:7" ht="20.100000000000001" customHeight="1" x14ac:dyDescent="0.2">
      <c r="A3259" s="338" t="s">
        <v>685</v>
      </c>
      <c r="B3259" s="339"/>
      <c r="C3259" s="340" t="s">
        <v>0</v>
      </c>
      <c r="D3259" s="340" t="s">
        <v>34</v>
      </c>
      <c r="E3259" s="341" t="s">
        <v>35</v>
      </c>
      <c r="F3259" s="342" t="s">
        <v>36</v>
      </c>
      <c r="G3259" s="343" t="s">
        <v>37</v>
      </c>
    </row>
    <row r="3260" spans="1:7" ht="20.100000000000001" customHeight="1" x14ac:dyDescent="0.2">
      <c r="A3260" s="173" t="s">
        <v>686</v>
      </c>
      <c r="B3260" s="174" t="s">
        <v>687</v>
      </c>
      <c r="C3260" s="340"/>
      <c r="D3260" s="340"/>
      <c r="E3260" s="341"/>
      <c r="F3260" s="342"/>
      <c r="G3260" s="343"/>
    </row>
    <row r="3261" spans="1:7" ht="20.100000000000001" customHeight="1" x14ac:dyDescent="0.2">
      <c r="A3261" s="307"/>
      <c r="B3261" s="175"/>
      <c r="C3261" s="176" t="s">
        <v>825</v>
      </c>
      <c r="D3261" s="177"/>
      <c r="E3261" s="178"/>
      <c r="F3261" s="179"/>
      <c r="G3261" s="180"/>
    </row>
    <row r="3262" spans="1:7" ht="20.100000000000001" customHeight="1" x14ac:dyDescent="0.2">
      <c r="A3262" s="260"/>
      <c r="B3262" s="181">
        <f t="shared" ref="B3262:B3273" si="396">IF(A3262=0,0,VLOOKUP(A3262,Tabla_Indices,2,FALSE))</f>
        <v>0</v>
      </c>
      <c r="C3262" s="261"/>
      <c r="D3262" s="262"/>
      <c r="E3262" s="263"/>
      <c r="F3262" s="264"/>
      <c r="G3262" s="182">
        <f>ROUND(E3262*F3262,2)</f>
        <v>0</v>
      </c>
    </row>
    <row r="3263" spans="1:7" ht="20.100000000000001" customHeight="1" x14ac:dyDescent="0.2">
      <c r="A3263" s="265"/>
      <c r="B3263" s="181">
        <f t="shared" si="396"/>
        <v>0</v>
      </c>
      <c r="C3263" s="261"/>
      <c r="D3263" s="262"/>
      <c r="E3263" s="263"/>
      <c r="F3263" s="264"/>
      <c r="G3263" s="182">
        <f t="shared" ref="G3263:G3273" si="397">ROUND(E3263*F3263,2)</f>
        <v>0</v>
      </c>
    </row>
    <row r="3264" spans="1:7" ht="20.100000000000001" customHeight="1" x14ac:dyDescent="0.2">
      <c r="A3264" s="260"/>
      <c r="B3264" s="181">
        <f t="shared" si="396"/>
        <v>0</v>
      </c>
      <c r="C3264" s="261"/>
      <c r="D3264" s="262"/>
      <c r="E3264" s="263"/>
      <c r="F3264" s="264"/>
      <c r="G3264" s="182">
        <f t="shared" si="397"/>
        <v>0</v>
      </c>
    </row>
    <row r="3265" spans="1:7" ht="20.100000000000001" customHeight="1" x14ac:dyDescent="0.2">
      <c r="A3265" s="260"/>
      <c r="B3265" s="181">
        <f t="shared" si="396"/>
        <v>0</v>
      </c>
      <c r="C3265" s="261"/>
      <c r="D3265" s="262"/>
      <c r="E3265" s="263"/>
      <c r="F3265" s="264"/>
      <c r="G3265" s="182">
        <f t="shared" si="397"/>
        <v>0</v>
      </c>
    </row>
    <row r="3266" spans="1:7" ht="20.100000000000001" customHeight="1" x14ac:dyDescent="0.2">
      <c r="A3266" s="260"/>
      <c r="B3266" s="181">
        <f t="shared" si="396"/>
        <v>0</v>
      </c>
      <c r="C3266" s="261"/>
      <c r="D3266" s="262"/>
      <c r="E3266" s="266"/>
      <c r="F3266" s="264"/>
      <c r="G3266" s="182">
        <f t="shared" si="397"/>
        <v>0</v>
      </c>
    </row>
    <row r="3267" spans="1:7" ht="20.100000000000001" customHeight="1" x14ac:dyDescent="0.2">
      <c r="A3267" s="260"/>
      <c r="B3267" s="181">
        <f t="shared" si="396"/>
        <v>0</v>
      </c>
      <c r="C3267" s="261"/>
      <c r="D3267" s="262"/>
      <c r="E3267" s="266"/>
      <c r="F3267" s="264"/>
      <c r="G3267" s="182">
        <f t="shared" si="397"/>
        <v>0</v>
      </c>
    </row>
    <row r="3268" spans="1:7" ht="20.100000000000001" customHeight="1" x14ac:dyDescent="0.2">
      <c r="A3268" s="260"/>
      <c r="B3268" s="181">
        <f t="shared" si="396"/>
        <v>0</v>
      </c>
      <c r="C3268" s="261"/>
      <c r="D3268" s="262"/>
      <c r="E3268" s="263"/>
      <c r="F3268" s="264"/>
      <c r="G3268" s="182">
        <f t="shared" si="397"/>
        <v>0</v>
      </c>
    </row>
    <row r="3269" spans="1:7" ht="20.100000000000001" customHeight="1" x14ac:dyDescent="0.2">
      <c r="A3269" s="260"/>
      <c r="B3269" s="181">
        <f t="shared" si="396"/>
        <v>0</v>
      </c>
      <c r="C3269" s="261"/>
      <c r="D3269" s="262"/>
      <c r="E3269" s="263"/>
      <c r="F3269" s="264"/>
      <c r="G3269" s="182">
        <f t="shared" si="397"/>
        <v>0</v>
      </c>
    </row>
    <row r="3270" spans="1:7" ht="20.100000000000001" customHeight="1" x14ac:dyDescent="0.2">
      <c r="A3270" s="260"/>
      <c r="B3270" s="181">
        <f t="shared" si="396"/>
        <v>0</v>
      </c>
      <c r="C3270" s="261"/>
      <c r="D3270" s="262"/>
      <c r="E3270" s="263"/>
      <c r="F3270" s="264"/>
      <c r="G3270" s="182">
        <f t="shared" si="397"/>
        <v>0</v>
      </c>
    </row>
    <row r="3271" spans="1:7" ht="20.100000000000001" customHeight="1" x14ac:dyDescent="0.2">
      <c r="A3271" s="260"/>
      <c r="B3271" s="181">
        <f t="shared" si="396"/>
        <v>0</v>
      </c>
      <c r="C3271" s="261"/>
      <c r="D3271" s="262"/>
      <c r="E3271" s="263"/>
      <c r="F3271" s="264"/>
      <c r="G3271" s="182">
        <f t="shared" si="397"/>
        <v>0</v>
      </c>
    </row>
    <row r="3272" spans="1:7" ht="20.100000000000001" customHeight="1" x14ac:dyDescent="0.2">
      <c r="A3272" s="260"/>
      <c r="B3272" s="181">
        <f t="shared" si="396"/>
        <v>0</v>
      </c>
      <c r="C3272" s="261"/>
      <c r="D3272" s="262"/>
      <c r="E3272" s="263"/>
      <c r="F3272" s="264"/>
      <c r="G3272" s="182">
        <f t="shared" si="397"/>
        <v>0</v>
      </c>
    </row>
    <row r="3273" spans="1:7" ht="20.100000000000001" customHeight="1" x14ac:dyDescent="0.2">
      <c r="A3273" s="260"/>
      <c r="B3273" s="181">
        <f t="shared" si="396"/>
        <v>0</v>
      </c>
      <c r="C3273" s="261"/>
      <c r="D3273" s="262"/>
      <c r="E3273" s="263"/>
      <c r="F3273" s="264"/>
      <c r="G3273" s="182">
        <f t="shared" si="397"/>
        <v>0</v>
      </c>
    </row>
    <row r="3274" spans="1:7" ht="20.100000000000001" customHeight="1" x14ac:dyDescent="0.2">
      <c r="A3274" s="183"/>
      <c r="B3274" s="169"/>
      <c r="C3274" s="169"/>
      <c r="D3274" s="164"/>
      <c r="E3274" s="165"/>
      <c r="F3274" s="184" t="s">
        <v>38</v>
      </c>
      <c r="G3274" s="185">
        <f>SUBTOTAL(9,G3262:G3273)</f>
        <v>0</v>
      </c>
    </row>
    <row r="3275" spans="1:7" ht="20.100000000000001" customHeight="1" x14ac:dyDescent="0.2">
      <c r="A3275" s="183"/>
      <c r="B3275" s="169"/>
      <c r="C3275" s="186" t="s">
        <v>826</v>
      </c>
      <c r="D3275" s="164"/>
      <c r="E3275" s="165"/>
      <c r="F3275" s="166"/>
      <c r="G3275" s="187"/>
    </row>
    <row r="3276" spans="1:7" ht="20.100000000000001" customHeight="1" x14ac:dyDescent="0.2">
      <c r="A3276" s="260"/>
      <c r="B3276" s="181">
        <f t="shared" ref="B3276:B3285" si="398">IF(A3276=0,0,VLOOKUP(A3276,Tabla_Indices,2,FALSE))</f>
        <v>0</v>
      </c>
      <c r="C3276" s="267"/>
      <c r="D3276" s="262"/>
      <c r="E3276" s="263"/>
      <c r="F3276" s="264"/>
      <c r="G3276" s="182">
        <f>ROUND(E3276*F3276,2)</f>
        <v>0</v>
      </c>
    </row>
    <row r="3277" spans="1:7" ht="20.100000000000001" customHeight="1" x14ac:dyDescent="0.2">
      <c r="A3277" s="260"/>
      <c r="B3277" s="181">
        <f t="shared" si="398"/>
        <v>0</v>
      </c>
      <c r="C3277" s="261"/>
      <c r="D3277" s="262"/>
      <c r="E3277" s="263"/>
      <c r="F3277" s="264"/>
      <c r="G3277" s="182">
        <f>ROUND(E3277*F3277,2)</f>
        <v>0</v>
      </c>
    </row>
    <row r="3278" spans="1:7" ht="20.100000000000001" customHeight="1" x14ac:dyDescent="0.2">
      <c r="A3278" s="260"/>
      <c r="B3278" s="181">
        <f t="shared" si="398"/>
        <v>0</v>
      </c>
      <c r="C3278" s="261"/>
      <c r="D3278" s="262"/>
      <c r="E3278" s="263"/>
      <c r="F3278" s="264"/>
      <c r="G3278" s="182">
        <f t="shared" ref="G3278:G3285" si="399">ROUND(E3278*F3278,2)</f>
        <v>0</v>
      </c>
    </row>
    <row r="3279" spans="1:7" ht="20.100000000000001" customHeight="1" x14ac:dyDescent="0.2">
      <c r="A3279" s="260"/>
      <c r="B3279" s="181">
        <f t="shared" si="398"/>
        <v>0</v>
      </c>
      <c r="C3279" s="261"/>
      <c r="D3279" s="262"/>
      <c r="E3279" s="263"/>
      <c r="F3279" s="264"/>
      <c r="G3279" s="182">
        <f t="shared" si="399"/>
        <v>0</v>
      </c>
    </row>
    <row r="3280" spans="1:7" ht="20.100000000000001" customHeight="1" x14ac:dyDescent="0.2">
      <c r="A3280" s="260"/>
      <c r="B3280" s="181">
        <f t="shared" si="398"/>
        <v>0</v>
      </c>
      <c r="C3280" s="261"/>
      <c r="D3280" s="262"/>
      <c r="E3280" s="263"/>
      <c r="F3280" s="264"/>
      <c r="G3280" s="182">
        <f t="shared" si="399"/>
        <v>0</v>
      </c>
    </row>
    <row r="3281" spans="1:7" ht="20.100000000000001" customHeight="1" x14ac:dyDescent="0.2">
      <c r="A3281" s="260"/>
      <c r="B3281" s="181">
        <f t="shared" si="398"/>
        <v>0</v>
      </c>
      <c r="C3281" s="261"/>
      <c r="D3281" s="262"/>
      <c r="E3281" s="263"/>
      <c r="F3281" s="264"/>
      <c r="G3281" s="182">
        <f t="shared" si="399"/>
        <v>0</v>
      </c>
    </row>
    <row r="3282" spans="1:7" ht="20.100000000000001" customHeight="1" x14ac:dyDescent="0.2">
      <c r="A3282" s="260"/>
      <c r="B3282" s="181">
        <f t="shared" si="398"/>
        <v>0</v>
      </c>
      <c r="C3282" s="261"/>
      <c r="D3282" s="262"/>
      <c r="E3282" s="263"/>
      <c r="F3282" s="264"/>
      <c r="G3282" s="182">
        <f t="shared" si="399"/>
        <v>0</v>
      </c>
    </row>
    <row r="3283" spans="1:7" ht="20.100000000000001" customHeight="1" x14ac:dyDescent="0.2">
      <c r="A3283" s="260"/>
      <c r="B3283" s="181">
        <f t="shared" si="398"/>
        <v>0</v>
      </c>
      <c r="C3283" s="261"/>
      <c r="D3283" s="262"/>
      <c r="E3283" s="263"/>
      <c r="F3283" s="264"/>
      <c r="G3283" s="182">
        <f t="shared" si="399"/>
        <v>0</v>
      </c>
    </row>
    <row r="3284" spans="1:7" ht="20.100000000000001" customHeight="1" x14ac:dyDescent="0.2">
      <c r="A3284" s="260"/>
      <c r="B3284" s="181">
        <f t="shared" si="398"/>
        <v>0</v>
      </c>
      <c r="C3284" s="261"/>
      <c r="D3284" s="262"/>
      <c r="E3284" s="263"/>
      <c r="F3284" s="264"/>
      <c r="G3284" s="182">
        <f t="shared" si="399"/>
        <v>0</v>
      </c>
    </row>
    <row r="3285" spans="1:7" ht="20.100000000000001" customHeight="1" x14ac:dyDescent="0.2">
      <c r="A3285" s="260"/>
      <c r="B3285" s="181">
        <f t="shared" si="398"/>
        <v>0</v>
      </c>
      <c r="C3285" s="261"/>
      <c r="D3285" s="262"/>
      <c r="E3285" s="263"/>
      <c r="F3285" s="264"/>
      <c r="G3285" s="182">
        <f t="shared" si="399"/>
        <v>0</v>
      </c>
    </row>
    <row r="3286" spans="1:7" ht="20.100000000000001" customHeight="1" x14ac:dyDescent="0.2">
      <c r="A3286" s="183"/>
      <c r="B3286" s="169"/>
      <c r="C3286" s="169"/>
      <c r="D3286" s="164"/>
      <c r="E3286" s="165"/>
      <c r="F3286" s="184" t="s">
        <v>39</v>
      </c>
      <c r="G3286" s="185">
        <f>SUBTOTAL(9,G3276:G3285)</f>
        <v>0</v>
      </c>
    </row>
    <row r="3287" spans="1:7" ht="20.100000000000001" customHeight="1" x14ac:dyDescent="0.2">
      <c r="A3287" s="183"/>
      <c r="B3287" s="169"/>
      <c r="C3287" s="186" t="s">
        <v>827</v>
      </c>
      <c r="D3287" s="164"/>
      <c r="E3287" s="165"/>
      <c r="F3287" s="169"/>
      <c r="G3287" s="187"/>
    </row>
    <row r="3288" spans="1:7" ht="20.100000000000001" customHeight="1" x14ac:dyDescent="0.2">
      <c r="A3288" s="260"/>
      <c r="B3288" s="181">
        <f t="shared" ref="B3288:B3296" si="400">IF(A3288=0,0,VLOOKUP(A3288,Tabla_Indices,2,FALSE))</f>
        <v>0</v>
      </c>
      <c r="C3288" s="261"/>
      <c r="D3288" s="262"/>
      <c r="E3288" s="263"/>
      <c r="F3288" s="268"/>
      <c r="G3288" s="188">
        <f>ROUND(E3288*F3288,2)</f>
        <v>0</v>
      </c>
    </row>
    <row r="3289" spans="1:7" ht="20.100000000000001" customHeight="1" x14ac:dyDescent="0.2">
      <c r="A3289" s="260"/>
      <c r="B3289" s="181">
        <f t="shared" si="400"/>
        <v>0</v>
      </c>
      <c r="C3289" s="267"/>
      <c r="D3289" s="262"/>
      <c r="E3289" s="263"/>
      <c r="F3289" s="264"/>
      <c r="G3289" s="188">
        <f>ROUND(E3289*F3289,2)</f>
        <v>0</v>
      </c>
    </row>
    <row r="3290" spans="1:7" ht="20.100000000000001" customHeight="1" x14ac:dyDescent="0.2">
      <c r="A3290" s="260"/>
      <c r="B3290" s="181">
        <f t="shared" si="400"/>
        <v>0</v>
      </c>
      <c r="C3290" s="269"/>
      <c r="D3290" s="262"/>
      <c r="E3290" s="263"/>
      <c r="F3290" s="264"/>
      <c r="G3290" s="188">
        <f>ROUND(E3290*F3290,2)</f>
        <v>0</v>
      </c>
    </row>
    <row r="3291" spans="1:7" ht="20.100000000000001" customHeight="1" x14ac:dyDescent="0.2">
      <c r="A3291" s="260"/>
      <c r="B3291" s="181">
        <f t="shared" si="400"/>
        <v>0</v>
      </c>
      <c r="C3291" s="269"/>
      <c r="D3291" s="262"/>
      <c r="E3291" s="263"/>
      <c r="F3291" s="264"/>
      <c r="G3291" s="188">
        <f>ROUND(E3291*F3291,2)</f>
        <v>0</v>
      </c>
    </row>
    <row r="3292" spans="1:7" ht="20.100000000000001" customHeight="1" x14ac:dyDescent="0.2">
      <c r="A3292" s="260"/>
      <c r="B3292" s="181">
        <f t="shared" si="400"/>
        <v>0</v>
      </c>
      <c r="C3292" s="269"/>
      <c r="D3292" s="262"/>
      <c r="E3292" s="263"/>
      <c r="F3292" s="264"/>
      <c r="G3292" s="188">
        <f t="shared" ref="G3292:G3296" si="401">ROUND(E3292*F3292,2)</f>
        <v>0</v>
      </c>
    </row>
    <row r="3293" spans="1:7" ht="20.100000000000001" customHeight="1" x14ac:dyDescent="0.2">
      <c r="A3293" s="260"/>
      <c r="B3293" s="181">
        <f t="shared" si="400"/>
        <v>0</v>
      </c>
      <c r="C3293" s="269"/>
      <c r="D3293" s="262"/>
      <c r="E3293" s="263"/>
      <c r="F3293" s="264"/>
      <c r="G3293" s="188">
        <f t="shared" si="401"/>
        <v>0</v>
      </c>
    </row>
    <row r="3294" spans="1:7" ht="20.100000000000001" customHeight="1" x14ac:dyDescent="0.2">
      <c r="A3294" s="260"/>
      <c r="B3294" s="181">
        <f t="shared" si="400"/>
        <v>0</v>
      </c>
      <c r="C3294" s="261"/>
      <c r="D3294" s="262"/>
      <c r="E3294" s="263"/>
      <c r="F3294" s="264"/>
      <c r="G3294" s="188">
        <f t="shared" si="401"/>
        <v>0</v>
      </c>
    </row>
    <row r="3295" spans="1:7" ht="20.100000000000001" customHeight="1" x14ac:dyDescent="0.2">
      <c r="A3295" s="260"/>
      <c r="B3295" s="181">
        <f t="shared" si="400"/>
        <v>0</v>
      </c>
      <c r="C3295" s="261"/>
      <c r="D3295" s="262"/>
      <c r="E3295" s="263"/>
      <c r="F3295" s="264"/>
      <c r="G3295" s="188">
        <f t="shared" si="401"/>
        <v>0</v>
      </c>
    </row>
    <row r="3296" spans="1:7" ht="20.100000000000001" customHeight="1" x14ac:dyDescent="0.2">
      <c r="A3296" s="260"/>
      <c r="B3296" s="181">
        <f t="shared" si="400"/>
        <v>0</v>
      </c>
      <c r="C3296" s="261"/>
      <c r="D3296" s="262"/>
      <c r="E3296" s="263"/>
      <c r="F3296" s="264"/>
      <c r="G3296" s="188">
        <f t="shared" si="401"/>
        <v>0</v>
      </c>
    </row>
    <row r="3297" spans="1:7" ht="20.100000000000001" customHeight="1" x14ac:dyDescent="0.2">
      <c r="A3297" s="189"/>
      <c r="B3297" s="164"/>
      <c r="C3297" s="169"/>
      <c r="D3297" s="164"/>
      <c r="E3297" s="165"/>
      <c r="F3297" s="184" t="s">
        <v>40</v>
      </c>
      <c r="G3297" s="185">
        <f>SUBTOTAL(9,G3288:G3296)</f>
        <v>0</v>
      </c>
    </row>
    <row r="3298" spans="1:7" ht="20.100000000000001" customHeight="1" thickBot="1" x14ac:dyDescent="0.25">
      <c r="A3298" s="190"/>
      <c r="B3298" s="191"/>
      <c r="C3298" s="192"/>
      <c r="D3298" s="191"/>
      <c r="E3298" s="193"/>
      <c r="F3298" s="194"/>
      <c r="G3298" s="195"/>
    </row>
    <row r="3299" spans="1:7" ht="20.100000000000001" customHeight="1" thickBot="1" x14ac:dyDescent="0.25">
      <c r="A3299" s="244" t="str">
        <f>B3257</f>
        <v>18-1</v>
      </c>
      <c r="B3299" s="242" t="str">
        <f>C3257</f>
        <v>Estructura Metalica con cubierta Termopanel</v>
      </c>
      <c r="C3299" s="196"/>
      <c r="D3299" s="196" t="s">
        <v>41</v>
      </c>
      <c r="E3299" s="197"/>
      <c r="F3299" s="198" t="s">
        <v>42</v>
      </c>
      <c r="G3299" s="199">
        <f>SUBTOTAL(9,G3262:G3298)</f>
        <v>0</v>
      </c>
    </row>
    <row r="3300" spans="1:7" ht="20.100000000000001" customHeight="1" thickTop="1" thickBot="1" x14ac:dyDescent="0.25">
      <c r="A3300" s="298"/>
      <c r="B3300" s="299"/>
      <c r="C3300" s="300"/>
      <c r="D3300" s="300"/>
      <c r="E3300" s="301"/>
      <c r="F3300" s="302"/>
      <c r="G3300" s="303"/>
    </row>
    <row r="3301" spans="1:7" ht="20.100000000000001" customHeight="1" thickTop="1" x14ac:dyDescent="0.2">
      <c r="A3301" s="335" t="s">
        <v>44</v>
      </c>
      <c r="B3301" s="336"/>
      <c r="C3301" s="336"/>
      <c r="D3301" s="336"/>
      <c r="E3301" s="336"/>
      <c r="F3301" s="336"/>
      <c r="G3301" s="337"/>
    </row>
    <row r="3302" spans="1:7" ht="20.100000000000001" customHeight="1" x14ac:dyDescent="0.2">
      <c r="A3302" s="154" t="s">
        <v>823</v>
      </c>
      <c r="B3302" s="155" t="str">
        <f>Comitente</f>
        <v>DIRECCIÓN ARQUITECTURA</v>
      </c>
      <c r="C3302" s="156"/>
      <c r="D3302" s="157"/>
      <c r="E3302" s="157"/>
      <c r="F3302" s="158"/>
      <c r="G3302" s="159"/>
    </row>
    <row r="3303" spans="1:7" ht="20.100000000000001" customHeight="1" x14ac:dyDescent="0.2">
      <c r="A3303" s="154" t="s">
        <v>824</v>
      </c>
      <c r="B3303" s="155">
        <f>Contratista</f>
        <v>0</v>
      </c>
      <c r="C3303" s="160"/>
      <c r="D3303" s="160"/>
      <c r="E3303" s="160"/>
      <c r="F3303" s="155"/>
      <c r="G3303" s="161"/>
    </row>
    <row r="3304" spans="1:7" ht="20.100000000000001" customHeight="1" x14ac:dyDescent="0.2">
      <c r="A3304" s="154" t="s">
        <v>31</v>
      </c>
      <c r="B3304" s="155" t="str">
        <f>Obra</f>
        <v>ESTADIO DEPORTIVO U.P.C.N.</v>
      </c>
      <c r="C3304" s="160"/>
      <c r="D3304" s="160"/>
      <c r="E3304" s="160"/>
      <c r="F3304" s="155" t="s">
        <v>45</v>
      </c>
      <c r="G3304" s="161" t="str">
        <f>Fecha_Base</f>
        <v>02/11/2017</v>
      </c>
    </row>
    <row r="3305" spans="1:7" ht="20.100000000000001" customHeight="1" x14ac:dyDescent="0.2">
      <c r="A3305" s="162" t="s">
        <v>822</v>
      </c>
      <c r="B3305" s="163" t="str">
        <f>Ubicación</f>
        <v>DEPARTAMENTO RAWSON</v>
      </c>
      <c r="C3305" s="163"/>
      <c r="D3305" s="164"/>
      <c r="E3305" s="165"/>
      <c r="F3305" s="166"/>
      <c r="G3305" s="167"/>
    </row>
    <row r="3306" spans="1:7" ht="20.100000000000001" customHeight="1" x14ac:dyDescent="0.2">
      <c r="A3306" s="162" t="s">
        <v>46</v>
      </c>
      <c r="B3306" s="270">
        <v>18</v>
      </c>
      <c r="C3306" s="169" t="str">
        <f>IF(B3306="","",VLOOKUP(B3306,Computo_Presupuesto,2,FALSE))</f>
        <v>ESTRUCTURAS y CUBIERTAS METALICAS</v>
      </c>
      <c r="D3306" s="170"/>
      <c r="E3306" s="165"/>
      <c r="F3306" s="166"/>
      <c r="G3306" s="167"/>
    </row>
    <row r="3307" spans="1:7" ht="20.100000000000001" customHeight="1" x14ac:dyDescent="0.2">
      <c r="A3307" s="162" t="s">
        <v>32</v>
      </c>
      <c r="B3307" s="248" t="s">
        <v>1202</v>
      </c>
      <c r="C3307" s="169" t="str">
        <f>IF(B3307=0,"",VLOOKUP(B3307,Computo_Presupuesto,2,FALSE))</f>
        <v>Estructura Metalica pérgola</v>
      </c>
      <c r="D3307" s="164"/>
      <c r="E3307" s="165"/>
      <c r="F3307" s="163" t="s">
        <v>33</v>
      </c>
      <c r="G3307" s="171" t="str">
        <f>IF(B3307=0,"",VLOOKUP(B3307,Computo_Presupuesto,4,FALSE))</f>
        <v>ml</v>
      </c>
    </row>
    <row r="3308" spans="1:7" ht="20.100000000000001" customHeight="1" x14ac:dyDescent="0.2">
      <c r="A3308" s="162"/>
      <c r="B3308" s="163"/>
      <c r="C3308" s="169"/>
      <c r="D3308" s="164"/>
      <c r="E3308" s="165"/>
      <c r="F3308" s="169"/>
      <c r="G3308" s="172"/>
    </row>
    <row r="3309" spans="1:7" ht="20.100000000000001" customHeight="1" x14ac:dyDescent="0.2">
      <c r="A3309" s="338" t="s">
        <v>685</v>
      </c>
      <c r="B3309" s="339"/>
      <c r="C3309" s="340" t="s">
        <v>0</v>
      </c>
      <c r="D3309" s="340" t="s">
        <v>34</v>
      </c>
      <c r="E3309" s="341" t="s">
        <v>35</v>
      </c>
      <c r="F3309" s="342" t="s">
        <v>36</v>
      </c>
      <c r="G3309" s="343" t="s">
        <v>37</v>
      </c>
    </row>
    <row r="3310" spans="1:7" ht="20.100000000000001" customHeight="1" x14ac:dyDescent="0.2">
      <c r="A3310" s="173" t="s">
        <v>686</v>
      </c>
      <c r="B3310" s="174" t="s">
        <v>687</v>
      </c>
      <c r="C3310" s="340"/>
      <c r="D3310" s="340"/>
      <c r="E3310" s="341"/>
      <c r="F3310" s="342"/>
      <c r="G3310" s="343"/>
    </row>
    <row r="3311" spans="1:7" ht="20.100000000000001" customHeight="1" x14ac:dyDescent="0.2">
      <c r="A3311" s="307"/>
      <c r="B3311" s="175"/>
      <c r="C3311" s="176" t="s">
        <v>825</v>
      </c>
      <c r="D3311" s="177"/>
      <c r="E3311" s="178"/>
      <c r="F3311" s="179"/>
      <c r="G3311" s="180"/>
    </row>
    <row r="3312" spans="1:7" ht="20.100000000000001" customHeight="1" x14ac:dyDescent="0.2">
      <c r="A3312" s="260"/>
      <c r="B3312" s="181">
        <f t="shared" ref="B3312:B3323" si="402">IF(A3312=0,0,VLOOKUP(A3312,Tabla_Indices,2,FALSE))</f>
        <v>0</v>
      </c>
      <c r="C3312" s="261"/>
      <c r="D3312" s="262"/>
      <c r="E3312" s="263"/>
      <c r="F3312" s="264"/>
      <c r="G3312" s="182">
        <f>ROUND(E3312*F3312,2)</f>
        <v>0</v>
      </c>
    </row>
    <row r="3313" spans="1:7" ht="20.100000000000001" customHeight="1" x14ac:dyDescent="0.2">
      <c r="A3313" s="265"/>
      <c r="B3313" s="181">
        <f t="shared" si="402"/>
        <v>0</v>
      </c>
      <c r="C3313" s="261"/>
      <c r="D3313" s="262"/>
      <c r="E3313" s="263"/>
      <c r="F3313" s="264"/>
      <c r="G3313" s="182">
        <f t="shared" ref="G3313:G3323" si="403">ROUND(E3313*F3313,2)</f>
        <v>0</v>
      </c>
    </row>
    <row r="3314" spans="1:7" ht="20.100000000000001" customHeight="1" x14ac:dyDescent="0.2">
      <c r="A3314" s="260"/>
      <c r="B3314" s="181">
        <f t="shared" si="402"/>
        <v>0</v>
      </c>
      <c r="C3314" s="261"/>
      <c r="D3314" s="262"/>
      <c r="E3314" s="263"/>
      <c r="F3314" s="264"/>
      <c r="G3314" s="182">
        <f t="shared" si="403"/>
        <v>0</v>
      </c>
    </row>
    <row r="3315" spans="1:7" ht="20.100000000000001" customHeight="1" x14ac:dyDescent="0.2">
      <c r="A3315" s="260"/>
      <c r="B3315" s="181">
        <f t="shared" si="402"/>
        <v>0</v>
      </c>
      <c r="C3315" s="261"/>
      <c r="D3315" s="262"/>
      <c r="E3315" s="263"/>
      <c r="F3315" s="264"/>
      <c r="G3315" s="182">
        <f t="shared" si="403"/>
        <v>0</v>
      </c>
    </row>
    <row r="3316" spans="1:7" ht="20.100000000000001" customHeight="1" x14ac:dyDescent="0.2">
      <c r="A3316" s="260"/>
      <c r="B3316" s="181">
        <f t="shared" si="402"/>
        <v>0</v>
      </c>
      <c r="C3316" s="261"/>
      <c r="D3316" s="262"/>
      <c r="E3316" s="266"/>
      <c r="F3316" s="264"/>
      <c r="G3316" s="182">
        <f t="shared" si="403"/>
        <v>0</v>
      </c>
    </row>
    <row r="3317" spans="1:7" ht="20.100000000000001" customHeight="1" x14ac:dyDescent="0.2">
      <c r="A3317" s="260"/>
      <c r="B3317" s="181">
        <f t="shared" si="402"/>
        <v>0</v>
      </c>
      <c r="C3317" s="261"/>
      <c r="D3317" s="262"/>
      <c r="E3317" s="266"/>
      <c r="F3317" s="264"/>
      <c r="G3317" s="182">
        <f t="shared" si="403"/>
        <v>0</v>
      </c>
    </row>
    <row r="3318" spans="1:7" ht="20.100000000000001" customHeight="1" x14ac:dyDescent="0.2">
      <c r="A3318" s="260"/>
      <c r="B3318" s="181">
        <f t="shared" si="402"/>
        <v>0</v>
      </c>
      <c r="C3318" s="261"/>
      <c r="D3318" s="262"/>
      <c r="E3318" s="263"/>
      <c r="F3318" s="264"/>
      <c r="G3318" s="182">
        <f t="shared" si="403"/>
        <v>0</v>
      </c>
    </row>
    <row r="3319" spans="1:7" ht="20.100000000000001" customHeight="1" x14ac:dyDescent="0.2">
      <c r="A3319" s="260"/>
      <c r="B3319" s="181">
        <f t="shared" si="402"/>
        <v>0</v>
      </c>
      <c r="C3319" s="261"/>
      <c r="D3319" s="262"/>
      <c r="E3319" s="263"/>
      <c r="F3319" s="264"/>
      <c r="G3319" s="182">
        <f t="shared" si="403"/>
        <v>0</v>
      </c>
    </row>
    <row r="3320" spans="1:7" ht="20.100000000000001" customHeight="1" x14ac:dyDescent="0.2">
      <c r="A3320" s="260"/>
      <c r="B3320" s="181">
        <f t="shared" si="402"/>
        <v>0</v>
      </c>
      <c r="C3320" s="261"/>
      <c r="D3320" s="262"/>
      <c r="E3320" s="263"/>
      <c r="F3320" s="264"/>
      <c r="G3320" s="182">
        <f t="shared" si="403"/>
        <v>0</v>
      </c>
    </row>
    <row r="3321" spans="1:7" ht="20.100000000000001" customHeight="1" x14ac:dyDescent="0.2">
      <c r="A3321" s="260"/>
      <c r="B3321" s="181">
        <f t="shared" si="402"/>
        <v>0</v>
      </c>
      <c r="C3321" s="261"/>
      <c r="D3321" s="262"/>
      <c r="E3321" s="263"/>
      <c r="F3321" s="264"/>
      <c r="G3321" s="182">
        <f t="shared" si="403"/>
        <v>0</v>
      </c>
    </row>
    <row r="3322" spans="1:7" ht="20.100000000000001" customHeight="1" x14ac:dyDescent="0.2">
      <c r="A3322" s="260"/>
      <c r="B3322" s="181">
        <f t="shared" si="402"/>
        <v>0</v>
      </c>
      <c r="C3322" s="261"/>
      <c r="D3322" s="262"/>
      <c r="E3322" s="263"/>
      <c r="F3322" s="264"/>
      <c r="G3322" s="182">
        <f t="shared" si="403"/>
        <v>0</v>
      </c>
    </row>
    <row r="3323" spans="1:7" ht="20.100000000000001" customHeight="1" x14ac:dyDescent="0.2">
      <c r="A3323" s="260"/>
      <c r="B3323" s="181">
        <f t="shared" si="402"/>
        <v>0</v>
      </c>
      <c r="C3323" s="261"/>
      <c r="D3323" s="262"/>
      <c r="E3323" s="263"/>
      <c r="F3323" s="264"/>
      <c r="G3323" s="182">
        <f t="shared" si="403"/>
        <v>0</v>
      </c>
    </row>
    <row r="3324" spans="1:7" ht="20.100000000000001" customHeight="1" x14ac:dyDescent="0.2">
      <c r="A3324" s="183"/>
      <c r="B3324" s="169"/>
      <c r="C3324" s="169"/>
      <c r="D3324" s="164"/>
      <c r="E3324" s="165"/>
      <c r="F3324" s="184" t="s">
        <v>38</v>
      </c>
      <c r="G3324" s="185">
        <f>SUBTOTAL(9,G3312:G3323)</f>
        <v>0</v>
      </c>
    </row>
    <row r="3325" spans="1:7" ht="20.100000000000001" customHeight="1" x14ac:dyDescent="0.2">
      <c r="A3325" s="183"/>
      <c r="B3325" s="169"/>
      <c r="C3325" s="186" t="s">
        <v>826</v>
      </c>
      <c r="D3325" s="164"/>
      <c r="E3325" s="165"/>
      <c r="F3325" s="166"/>
      <c r="G3325" s="187"/>
    </row>
    <row r="3326" spans="1:7" ht="20.100000000000001" customHeight="1" x14ac:dyDescent="0.2">
      <c r="A3326" s="260"/>
      <c r="B3326" s="181">
        <f t="shared" ref="B3326:B3335" si="404">IF(A3326=0,0,VLOOKUP(A3326,Tabla_Indices,2,FALSE))</f>
        <v>0</v>
      </c>
      <c r="C3326" s="267"/>
      <c r="D3326" s="262"/>
      <c r="E3326" s="263"/>
      <c r="F3326" s="264"/>
      <c r="G3326" s="182">
        <f>ROUND(E3326*F3326,2)</f>
        <v>0</v>
      </c>
    </row>
    <row r="3327" spans="1:7" ht="20.100000000000001" customHeight="1" x14ac:dyDescent="0.2">
      <c r="A3327" s="260"/>
      <c r="B3327" s="181">
        <f t="shared" si="404"/>
        <v>0</v>
      </c>
      <c r="C3327" s="261"/>
      <c r="D3327" s="262"/>
      <c r="E3327" s="263"/>
      <c r="F3327" s="264"/>
      <c r="G3327" s="182">
        <f>ROUND(E3327*F3327,2)</f>
        <v>0</v>
      </c>
    </row>
    <row r="3328" spans="1:7" ht="20.100000000000001" customHeight="1" x14ac:dyDescent="0.2">
      <c r="A3328" s="260"/>
      <c r="B3328" s="181">
        <f t="shared" si="404"/>
        <v>0</v>
      </c>
      <c r="C3328" s="261"/>
      <c r="D3328" s="262"/>
      <c r="E3328" s="263"/>
      <c r="F3328" s="264"/>
      <c r="G3328" s="182">
        <f t="shared" ref="G3328:G3335" si="405">ROUND(E3328*F3328,2)</f>
        <v>0</v>
      </c>
    </row>
    <row r="3329" spans="1:7" ht="20.100000000000001" customHeight="1" x14ac:dyDescent="0.2">
      <c r="A3329" s="260"/>
      <c r="B3329" s="181">
        <f t="shared" si="404"/>
        <v>0</v>
      </c>
      <c r="C3329" s="261"/>
      <c r="D3329" s="262"/>
      <c r="E3329" s="263"/>
      <c r="F3329" s="264"/>
      <c r="G3329" s="182">
        <f t="shared" si="405"/>
        <v>0</v>
      </c>
    </row>
    <row r="3330" spans="1:7" ht="20.100000000000001" customHeight="1" x14ac:dyDescent="0.2">
      <c r="A3330" s="260"/>
      <c r="B3330" s="181">
        <f t="shared" si="404"/>
        <v>0</v>
      </c>
      <c r="C3330" s="261"/>
      <c r="D3330" s="262"/>
      <c r="E3330" s="263"/>
      <c r="F3330" s="264"/>
      <c r="G3330" s="182">
        <f t="shared" si="405"/>
        <v>0</v>
      </c>
    </row>
    <row r="3331" spans="1:7" ht="20.100000000000001" customHeight="1" x14ac:dyDescent="0.2">
      <c r="A3331" s="260"/>
      <c r="B3331" s="181">
        <f t="shared" si="404"/>
        <v>0</v>
      </c>
      <c r="C3331" s="261"/>
      <c r="D3331" s="262"/>
      <c r="E3331" s="263"/>
      <c r="F3331" s="264"/>
      <c r="G3331" s="182">
        <f t="shared" si="405"/>
        <v>0</v>
      </c>
    </row>
    <row r="3332" spans="1:7" ht="20.100000000000001" customHeight="1" x14ac:dyDescent="0.2">
      <c r="A3332" s="260"/>
      <c r="B3332" s="181">
        <f t="shared" si="404"/>
        <v>0</v>
      </c>
      <c r="C3332" s="261"/>
      <c r="D3332" s="262"/>
      <c r="E3332" s="263"/>
      <c r="F3332" s="264"/>
      <c r="G3332" s="182">
        <f t="shared" si="405"/>
        <v>0</v>
      </c>
    </row>
    <row r="3333" spans="1:7" ht="20.100000000000001" customHeight="1" x14ac:dyDescent="0.2">
      <c r="A3333" s="260"/>
      <c r="B3333" s="181">
        <f t="shared" si="404"/>
        <v>0</v>
      </c>
      <c r="C3333" s="261"/>
      <c r="D3333" s="262"/>
      <c r="E3333" s="263"/>
      <c r="F3333" s="264"/>
      <c r="G3333" s="182">
        <f t="shared" si="405"/>
        <v>0</v>
      </c>
    </row>
    <row r="3334" spans="1:7" ht="20.100000000000001" customHeight="1" x14ac:dyDescent="0.2">
      <c r="A3334" s="260"/>
      <c r="B3334" s="181">
        <f t="shared" si="404"/>
        <v>0</v>
      </c>
      <c r="C3334" s="261"/>
      <c r="D3334" s="262"/>
      <c r="E3334" s="263"/>
      <c r="F3334" s="264"/>
      <c r="G3334" s="182">
        <f t="shared" si="405"/>
        <v>0</v>
      </c>
    </row>
    <row r="3335" spans="1:7" ht="20.100000000000001" customHeight="1" x14ac:dyDescent="0.2">
      <c r="A3335" s="260"/>
      <c r="B3335" s="181">
        <f t="shared" si="404"/>
        <v>0</v>
      </c>
      <c r="C3335" s="261"/>
      <c r="D3335" s="262"/>
      <c r="E3335" s="263"/>
      <c r="F3335" s="264"/>
      <c r="G3335" s="182">
        <f t="shared" si="405"/>
        <v>0</v>
      </c>
    </row>
    <row r="3336" spans="1:7" ht="20.100000000000001" customHeight="1" x14ac:dyDescent="0.2">
      <c r="A3336" s="183"/>
      <c r="B3336" s="169"/>
      <c r="C3336" s="169"/>
      <c r="D3336" s="164"/>
      <c r="E3336" s="165"/>
      <c r="F3336" s="184" t="s">
        <v>39</v>
      </c>
      <c r="G3336" s="185">
        <f>SUBTOTAL(9,G3326:G3335)</f>
        <v>0</v>
      </c>
    </row>
    <row r="3337" spans="1:7" ht="20.100000000000001" customHeight="1" x14ac:dyDescent="0.2">
      <c r="A3337" s="183"/>
      <c r="B3337" s="169"/>
      <c r="C3337" s="186" t="s">
        <v>827</v>
      </c>
      <c r="D3337" s="164"/>
      <c r="E3337" s="165"/>
      <c r="F3337" s="169"/>
      <c r="G3337" s="187"/>
    </row>
    <row r="3338" spans="1:7" ht="20.100000000000001" customHeight="1" x14ac:dyDescent="0.2">
      <c r="A3338" s="260"/>
      <c r="B3338" s="181">
        <f t="shared" ref="B3338:B3346" si="406">IF(A3338=0,0,VLOOKUP(A3338,Tabla_Indices,2,FALSE))</f>
        <v>0</v>
      </c>
      <c r="C3338" s="261"/>
      <c r="D3338" s="262"/>
      <c r="E3338" s="263"/>
      <c r="F3338" s="268"/>
      <c r="G3338" s="188">
        <f>ROUND(E3338*F3338,2)</f>
        <v>0</v>
      </c>
    </row>
    <row r="3339" spans="1:7" ht="20.100000000000001" customHeight="1" x14ac:dyDescent="0.2">
      <c r="A3339" s="260"/>
      <c r="B3339" s="181">
        <f t="shared" si="406"/>
        <v>0</v>
      </c>
      <c r="C3339" s="267"/>
      <c r="D3339" s="262"/>
      <c r="E3339" s="263"/>
      <c r="F3339" s="264"/>
      <c r="G3339" s="188">
        <f>ROUND(E3339*F3339,2)</f>
        <v>0</v>
      </c>
    </row>
    <row r="3340" spans="1:7" ht="20.100000000000001" customHeight="1" x14ac:dyDescent="0.2">
      <c r="A3340" s="260"/>
      <c r="B3340" s="181">
        <f t="shared" si="406"/>
        <v>0</v>
      </c>
      <c r="C3340" s="269"/>
      <c r="D3340" s="262"/>
      <c r="E3340" s="263"/>
      <c r="F3340" s="264"/>
      <c r="G3340" s="188">
        <f>ROUND(E3340*F3340,2)</f>
        <v>0</v>
      </c>
    </row>
    <row r="3341" spans="1:7" ht="20.100000000000001" customHeight="1" x14ac:dyDescent="0.2">
      <c r="A3341" s="260"/>
      <c r="B3341" s="181">
        <f t="shared" si="406"/>
        <v>0</v>
      </c>
      <c r="C3341" s="269"/>
      <c r="D3341" s="262"/>
      <c r="E3341" s="263"/>
      <c r="F3341" s="264"/>
      <c r="G3341" s="188">
        <f>ROUND(E3341*F3341,2)</f>
        <v>0</v>
      </c>
    </row>
    <row r="3342" spans="1:7" ht="20.100000000000001" customHeight="1" x14ac:dyDescent="0.2">
      <c r="A3342" s="260"/>
      <c r="B3342" s="181">
        <f t="shared" si="406"/>
        <v>0</v>
      </c>
      <c r="C3342" s="269"/>
      <c r="D3342" s="262"/>
      <c r="E3342" s="263"/>
      <c r="F3342" s="264"/>
      <c r="G3342" s="188">
        <f t="shared" ref="G3342:G3346" si="407">ROUND(E3342*F3342,2)</f>
        <v>0</v>
      </c>
    </row>
    <row r="3343" spans="1:7" ht="20.100000000000001" customHeight="1" x14ac:dyDescent="0.2">
      <c r="A3343" s="260"/>
      <c r="B3343" s="181">
        <f t="shared" si="406"/>
        <v>0</v>
      </c>
      <c r="C3343" s="269"/>
      <c r="D3343" s="262"/>
      <c r="E3343" s="263"/>
      <c r="F3343" s="264"/>
      <c r="G3343" s="188">
        <f t="shared" si="407"/>
        <v>0</v>
      </c>
    </row>
    <row r="3344" spans="1:7" ht="20.100000000000001" customHeight="1" x14ac:dyDescent="0.2">
      <c r="A3344" s="260"/>
      <c r="B3344" s="181">
        <f t="shared" si="406"/>
        <v>0</v>
      </c>
      <c r="C3344" s="261"/>
      <c r="D3344" s="262"/>
      <c r="E3344" s="263"/>
      <c r="F3344" s="264"/>
      <c r="G3344" s="188">
        <f t="shared" si="407"/>
        <v>0</v>
      </c>
    </row>
    <row r="3345" spans="1:7" ht="20.100000000000001" customHeight="1" x14ac:dyDescent="0.2">
      <c r="A3345" s="260"/>
      <c r="B3345" s="181">
        <f t="shared" si="406"/>
        <v>0</v>
      </c>
      <c r="C3345" s="261"/>
      <c r="D3345" s="262"/>
      <c r="E3345" s="263"/>
      <c r="F3345" s="264"/>
      <c r="G3345" s="188">
        <f t="shared" si="407"/>
        <v>0</v>
      </c>
    </row>
    <row r="3346" spans="1:7" ht="20.100000000000001" customHeight="1" x14ac:dyDescent="0.2">
      <c r="A3346" s="260"/>
      <c r="B3346" s="181">
        <f t="shared" si="406"/>
        <v>0</v>
      </c>
      <c r="C3346" s="261"/>
      <c r="D3346" s="262"/>
      <c r="E3346" s="263"/>
      <c r="F3346" s="264"/>
      <c r="G3346" s="188">
        <f t="shared" si="407"/>
        <v>0</v>
      </c>
    </row>
    <row r="3347" spans="1:7" ht="20.100000000000001" customHeight="1" x14ac:dyDescent="0.2">
      <c r="A3347" s="189"/>
      <c r="B3347" s="164"/>
      <c r="C3347" s="169"/>
      <c r="D3347" s="164"/>
      <c r="E3347" s="165"/>
      <c r="F3347" s="184" t="s">
        <v>40</v>
      </c>
      <c r="G3347" s="185">
        <f>SUBTOTAL(9,G3338:G3346)</f>
        <v>0</v>
      </c>
    </row>
    <row r="3348" spans="1:7" ht="20.100000000000001" customHeight="1" thickBot="1" x14ac:dyDescent="0.25">
      <c r="A3348" s="190"/>
      <c r="B3348" s="191"/>
      <c r="C3348" s="192"/>
      <c r="D3348" s="191"/>
      <c r="E3348" s="193"/>
      <c r="F3348" s="194"/>
      <c r="G3348" s="195"/>
    </row>
    <row r="3349" spans="1:7" ht="20.100000000000001" customHeight="1" thickBot="1" x14ac:dyDescent="0.25">
      <c r="A3349" s="244" t="str">
        <f>B3307</f>
        <v>18-2</v>
      </c>
      <c r="B3349" s="242" t="str">
        <f>C3307</f>
        <v>Estructura Metalica pérgola</v>
      </c>
      <c r="C3349" s="196"/>
      <c r="D3349" s="196" t="s">
        <v>41</v>
      </c>
      <c r="E3349" s="197"/>
      <c r="F3349" s="198" t="s">
        <v>42</v>
      </c>
      <c r="G3349" s="199">
        <f>SUBTOTAL(9,G3312:G3348)</f>
        <v>0</v>
      </c>
    </row>
    <row r="3350" spans="1:7" ht="20.100000000000001" customHeight="1" thickTop="1" thickBot="1" x14ac:dyDescent="0.25">
      <c r="A3350" s="298"/>
      <c r="B3350" s="299"/>
      <c r="C3350" s="300"/>
      <c r="D3350" s="300"/>
      <c r="E3350" s="301"/>
      <c r="F3350" s="302"/>
      <c r="G3350" s="303"/>
    </row>
    <row r="3351" spans="1:7" ht="20.100000000000001" customHeight="1" thickTop="1" x14ac:dyDescent="0.2">
      <c r="A3351" s="335" t="s">
        <v>44</v>
      </c>
      <c r="B3351" s="336"/>
      <c r="C3351" s="336"/>
      <c r="D3351" s="336"/>
      <c r="E3351" s="336"/>
      <c r="F3351" s="336"/>
      <c r="G3351" s="337"/>
    </row>
    <row r="3352" spans="1:7" ht="20.100000000000001" customHeight="1" x14ac:dyDescent="0.2">
      <c r="A3352" s="154" t="s">
        <v>823</v>
      </c>
      <c r="B3352" s="155" t="str">
        <f>Comitente</f>
        <v>DIRECCIÓN ARQUITECTURA</v>
      </c>
      <c r="C3352" s="156"/>
      <c r="D3352" s="157"/>
      <c r="E3352" s="157"/>
      <c r="F3352" s="158"/>
      <c r="G3352" s="159"/>
    </row>
    <row r="3353" spans="1:7" ht="20.100000000000001" customHeight="1" x14ac:dyDescent="0.2">
      <c r="A3353" s="154" t="s">
        <v>824</v>
      </c>
      <c r="B3353" s="155">
        <f>Contratista</f>
        <v>0</v>
      </c>
      <c r="C3353" s="160"/>
      <c r="D3353" s="160"/>
      <c r="E3353" s="160"/>
      <c r="F3353" s="155"/>
      <c r="G3353" s="161"/>
    </row>
    <row r="3354" spans="1:7" ht="20.100000000000001" customHeight="1" x14ac:dyDescent="0.2">
      <c r="A3354" s="154" t="s">
        <v>31</v>
      </c>
      <c r="B3354" s="155" t="str">
        <f>Obra</f>
        <v>ESTADIO DEPORTIVO U.P.C.N.</v>
      </c>
      <c r="C3354" s="160"/>
      <c r="D3354" s="160"/>
      <c r="E3354" s="160"/>
      <c r="F3354" s="155" t="s">
        <v>45</v>
      </c>
      <c r="G3354" s="161" t="str">
        <f>Fecha_Base</f>
        <v>02/11/2017</v>
      </c>
    </row>
    <row r="3355" spans="1:7" ht="20.100000000000001" customHeight="1" x14ac:dyDescent="0.2">
      <c r="A3355" s="162" t="s">
        <v>822</v>
      </c>
      <c r="B3355" s="163" t="str">
        <f>Ubicación</f>
        <v>DEPARTAMENTO RAWSON</v>
      </c>
      <c r="C3355" s="163"/>
      <c r="D3355" s="164"/>
      <c r="E3355" s="165"/>
      <c r="F3355" s="166"/>
      <c r="G3355" s="167"/>
    </row>
    <row r="3356" spans="1:7" ht="20.100000000000001" customHeight="1" x14ac:dyDescent="0.2">
      <c r="A3356" s="162" t="s">
        <v>46</v>
      </c>
      <c r="B3356" s="270">
        <v>19</v>
      </c>
      <c r="C3356" s="169" t="str">
        <f>IF(B3356="","",VLOOKUP(B3356,Computo_Presupuesto,2,FALSE))</f>
        <v>INSTALACIONES ELECTRICA</v>
      </c>
      <c r="D3356" s="170"/>
      <c r="E3356" s="165"/>
      <c r="F3356" s="166"/>
      <c r="G3356" s="167"/>
    </row>
    <row r="3357" spans="1:7" ht="20.100000000000001" customHeight="1" x14ac:dyDescent="0.2">
      <c r="A3357" s="162" t="s">
        <v>32</v>
      </c>
      <c r="B3357" s="248" t="s">
        <v>1182</v>
      </c>
      <c r="C3357" s="169" t="str">
        <f>IF(B3357=0,"",VLOOKUP(B3357,Computo_Presupuesto,2,FALSE))</f>
        <v>Instalación eléctrica - Fuerza mótriz y media tensión</v>
      </c>
      <c r="D3357" s="164"/>
      <c r="E3357" s="165"/>
      <c r="F3357" s="163" t="s">
        <v>33</v>
      </c>
      <c r="G3357" s="171" t="str">
        <f>IF(B3357=0,"",VLOOKUP(B3357,Computo_Presupuesto,4,FALSE))</f>
        <v>gl</v>
      </c>
    </row>
    <row r="3358" spans="1:7" ht="20.100000000000001" customHeight="1" x14ac:dyDescent="0.2">
      <c r="A3358" s="162"/>
      <c r="B3358" s="163"/>
      <c r="C3358" s="169"/>
      <c r="D3358" s="164"/>
      <c r="E3358" s="165"/>
      <c r="F3358" s="169"/>
      <c r="G3358" s="172"/>
    </row>
    <row r="3359" spans="1:7" ht="20.100000000000001" customHeight="1" x14ac:dyDescent="0.2">
      <c r="A3359" s="338" t="s">
        <v>685</v>
      </c>
      <c r="B3359" s="339"/>
      <c r="C3359" s="340" t="s">
        <v>0</v>
      </c>
      <c r="D3359" s="340" t="s">
        <v>34</v>
      </c>
      <c r="E3359" s="341" t="s">
        <v>35</v>
      </c>
      <c r="F3359" s="342" t="s">
        <v>36</v>
      </c>
      <c r="G3359" s="343" t="s">
        <v>37</v>
      </c>
    </row>
    <row r="3360" spans="1:7" ht="20.100000000000001" customHeight="1" x14ac:dyDescent="0.2">
      <c r="A3360" s="173" t="s">
        <v>686</v>
      </c>
      <c r="B3360" s="174" t="s">
        <v>687</v>
      </c>
      <c r="C3360" s="340"/>
      <c r="D3360" s="340"/>
      <c r="E3360" s="341"/>
      <c r="F3360" s="342"/>
      <c r="G3360" s="343"/>
    </row>
    <row r="3361" spans="1:7" ht="20.100000000000001" customHeight="1" x14ac:dyDescent="0.2">
      <c r="A3361" s="307"/>
      <c r="B3361" s="175"/>
      <c r="C3361" s="176" t="s">
        <v>825</v>
      </c>
      <c r="D3361" s="177"/>
      <c r="E3361" s="178"/>
      <c r="F3361" s="179"/>
      <c r="G3361" s="180"/>
    </row>
    <row r="3362" spans="1:7" ht="20.100000000000001" customHeight="1" x14ac:dyDescent="0.2">
      <c r="A3362" s="260"/>
      <c r="B3362" s="181">
        <f t="shared" ref="B3362:B3373" si="408">IF(A3362=0,0,VLOOKUP(A3362,Tabla_Indices,2,FALSE))</f>
        <v>0</v>
      </c>
      <c r="C3362" s="261"/>
      <c r="D3362" s="262"/>
      <c r="E3362" s="263"/>
      <c r="F3362" s="264"/>
      <c r="G3362" s="182">
        <f>ROUND(E3362*F3362,2)</f>
        <v>0</v>
      </c>
    </row>
    <row r="3363" spans="1:7" ht="20.100000000000001" customHeight="1" x14ac:dyDescent="0.2">
      <c r="A3363" s="265"/>
      <c r="B3363" s="181">
        <f t="shared" si="408"/>
        <v>0</v>
      </c>
      <c r="C3363" s="261"/>
      <c r="D3363" s="262"/>
      <c r="E3363" s="263"/>
      <c r="F3363" s="264"/>
      <c r="G3363" s="182">
        <f t="shared" ref="G3363:G3373" si="409">ROUND(E3363*F3363,2)</f>
        <v>0</v>
      </c>
    </row>
    <row r="3364" spans="1:7" ht="20.100000000000001" customHeight="1" x14ac:dyDescent="0.2">
      <c r="A3364" s="260"/>
      <c r="B3364" s="181">
        <f t="shared" si="408"/>
        <v>0</v>
      </c>
      <c r="C3364" s="261"/>
      <c r="D3364" s="262"/>
      <c r="E3364" s="263"/>
      <c r="F3364" s="264"/>
      <c r="G3364" s="182">
        <f t="shared" si="409"/>
        <v>0</v>
      </c>
    </row>
    <row r="3365" spans="1:7" ht="20.100000000000001" customHeight="1" x14ac:dyDescent="0.2">
      <c r="A3365" s="260"/>
      <c r="B3365" s="181">
        <f t="shared" si="408"/>
        <v>0</v>
      </c>
      <c r="C3365" s="261"/>
      <c r="D3365" s="262"/>
      <c r="E3365" s="263"/>
      <c r="F3365" s="264"/>
      <c r="G3365" s="182">
        <f t="shared" si="409"/>
        <v>0</v>
      </c>
    </row>
    <row r="3366" spans="1:7" ht="20.100000000000001" customHeight="1" x14ac:dyDescent="0.2">
      <c r="A3366" s="260"/>
      <c r="B3366" s="181">
        <f t="shared" si="408"/>
        <v>0</v>
      </c>
      <c r="C3366" s="261"/>
      <c r="D3366" s="262"/>
      <c r="E3366" s="266"/>
      <c r="F3366" s="264"/>
      <c r="G3366" s="182">
        <f t="shared" si="409"/>
        <v>0</v>
      </c>
    </row>
    <row r="3367" spans="1:7" ht="20.100000000000001" customHeight="1" x14ac:dyDescent="0.2">
      <c r="A3367" s="260"/>
      <c r="B3367" s="181">
        <f t="shared" si="408"/>
        <v>0</v>
      </c>
      <c r="C3367" s="261"/>
      <c r="D3367" s="262"/>
      <c r="E3367" s="266"/>
      <c r="F3367" s="264"/>
      <c r="G3367" s="182">
        <f t="shared" si="409"/>
        <v>0</v>
      </c>
    </row>
    <row r="3368" spans="1:7" ht="20.100000000000001" customHeight="1" x14ac:dyDescent="0.2">
      <c r="A3368" s="260"/>
      <c r="B3368" s="181">
        <f t="shared" si="408"/>
        <v>0</v>
      </c>
      <c r="C3368" s="261"/>
      <c r="D3368" s="262"/>
      <c r="E3368" s="263"/>
      <c r="F3368" s="264"/>
      <c r="G3368" s="182">
        <f t="shared" si="409"/>
        <v>0</v>
      </c>
    </row>
    <row r="3369" spans="1:7" ht="20.100000000000001" customHeight="1" x14ac:dyDescent="0.2">
      <c r="A3369" s="260"/>
      <c r="B3369" s="181">
        <f t="shared" si="408"/>
        <v>0</v>
      </c>
      <c r="C3369" s="261"/>
      <c r="D3369" s="262"/>
      <c r="E3369" s="263"/>
      <c r="F3369" s="264"/>
      <c r="G3369" s="182">
        <f t="shared" si="409"/>
        <v>0</v>
      </c>
    </row>
    <row r="3370" spans="1:7" ht="20.100000000000001" customHeight="1" x14ac:dyDescent="0.2">
      <c r="A3370" s="260"/>
      <c r="B3370" s="181">
        <f t="shared" si="408"/>
        <v>0</v>
      </c>
      <c r="C3370" s="261"/>
      <c r="D3370" s="262"/>
      <c r="E3370" s="263"/>
      <c r="F3370" s="264"/>
      <c r="G3370" s="182">
        <f t="shared" si="409"/>
        <v>0</v>
      </c>
    </row>
    <row r="3371" spans="1:7" ht="20.100000000000001" customHeight="1" x14ac:dyDescent="0.2">
      <c r="A3371" s="260"/>
      <c r="B3371" s="181">
        <f t="shared" si="408"/>
        <v>0</v>
      </c>
      <c r="C3371" s="261"/>
      <c r="D3371" s="262"/>
      <c r="E3371" s="263"/>
      <c r="F3371" s="264"/>
      <c r="G3371" s="182">
        <f t="shared" si="409"/>
        <v>0</v>
      </c>
    </row>
    <row r="3372" spans="1:7" ht="20.100000000000001" customHeight="1" x14ac:dyDescent="0.2">
      <c r="A3372" s="260"/>
      <c r="B3372" s="181">
        <f t="shared" si="408"/>
        <v>0</v>
      </c>
      <c r="C3372" s="261"/>
      <c r="D3372" s="262"/>
      <c r="E3372" s="263"/>
      <c r="F3372" s="264"/>
      <c r="G3372" s="182">
        <f t="shared" si="409"/>
        <v>0</v>
      </c>
    </row>
    <row r="3373" spans="1:7" ht="20.100000000000001" customHeight="1" x14ac:dyDescent="0.2">
      <c r="A3373" s="260"/>
      <c r="B3373" s="181">
        <f t="shared" si="408"/>
        <v>0</v>
      </c>
      <c r="C3373" s="261"/>
      <c r="D3373" s="262"/>
      <c r="E3373" s="263"/>
      <c r="F3373" s="264"/>
      <c r="G3373" s="182">
        <f t="shared" si="409"/>
        <v>0</v>
      </c>
    </row>
    <row r="3374" spans="1:7" ht="20.100000000000001" customHeight="1" x14ac:dyDescent="0.2">
      <c r="A3374" s="183"/>
      <c r="B3374" s="169"/>
      <c r="C3374" s="169"/>
      <c r="D3374" s="164"/>
      <c r="E3374" s="165"/>
      <c r="F3374" s="184" t="s">
        <v>38</v>
      </c>
      <c r="G3374" s="185">
        <f>SUBTOTAL(9,G3362:G3373)</f>
        <v>0</v>
      </c>
    </row>
    <row r="3375" spans="1:7" ht="20.100000000000001" customHeight="1" x14ac:dyDescent="0.2">
      <c r="A3375" s="183"/>
      <c r="B3375" s="169"/>
      <c r="C3375" s="186" t="s">
        <v>826</v>
      </c>
      <c r="D3375" s="164"/>
      <c r="E3375" s="165"/>
      <c r="F3375" s="166"/>
      <c r="G3375" s="187"/>
    </row>
    <row r="3376" spans="1:7" ht="20.100000000000001" customHeight="1" x14ac:dyDescent="0.2">
      <c r="A3376" s="260"/>
      <c r="B3376" s="181">
        <f t="shared" ref="B3376:B3385" si="410">IF(A3376=0,0,VLOOKUP(A3376,Tabla_Indices,2,FALSE))</f>
        <v>0</v>
      </c>
      <c r="C3376" s="267"/>
      <c r="D3376" s="262"/>
      <c r="E3376" s="263"/>
      <c r="F3376" s="264"/>
      <c r="G3376" s="182">
        <f>ROUND(E3376*F3376,2)</f>
        <v>0</v>
      </c>
    </row>
    <row r="3377" spans="1:7" ht="20.100000000000001" customHeight="1" x14ac:dyDescent="0.2">
      <c r="A3377" s="260"/>
      <c r="B3377" s="181">
        <f t="shared" si="410"/>
        <v>0</v>
      </c>
      <c r="C3377" s="261"/>
      <c r="D3377" s="262"/>
      <c r="E3377" s="263"/>
      <c r="F3377" s="264"/>
      <c r="G3377" s="182">
        <f>ROUND(E3377*F3377,2)</f>
        <v>0</v>
      </c>
    </row>
    <row r="3378" spans="1:7" ht="20.100000000000001" customHeight="1" x14ac:dyDescent="0.2">
      <c r="A3378" s="260"/>
      <c r="B3378" s="181">
        <f t="shared" si="410"/>
        <v>0</v>
      </c>
      <c r="C3378" s="261"/>
      <c r="D3378" s="262"/>
      <c r="E3378" s="263"/>
      <c r="F3378" s="264"/>
      <c r="G3378" s="182">
        <f t="shared" ref="G3378:G3385" si="411">ROUND(E3378*F3378,2)</f>
        <v>0</v>
      </c>
    </row>
    <row r="3379" spans="1:7" ht="20.100000000000001" customHeight="1" x14ac:dyDescent="0.2">
      <c r="A3379" s="260"/>
      <c r="B3379" s="181">
        <f t="shared" si="410"/>
        <v>0</v>
      </c>
      <c r="C3379" s="261"/>
      <c r="D3379" s="262"/>
      <c r="E3379" s="263"/>
      <c r="F3379" s="264"/>
      <c r="G3379" s="182">
        <f t="shared" si="411"/>
        <v>0</v>
      </c>
    </row>
    <row r="3380" spans="1:7" ht="20.100000000000001" customHeight="1" x14ac:dyDescent="0.2">
      <c r="A3380" s="260"/>
      <c r="B3380" s="181">
        <f t="shared" si="410"/>
        <v>0</v>
      </c>
      <c r="C3380" s="261"/>
      <c r="D3380" s="262"/>
      <c r="E3380" s="263"/>
      <c r="F3380" s="264"/>
      <c r="G3380" s="182">
        <f t="shared" si="411"/>
        <v>0</v>
      </c>
    </row>
    <row r="3381" spans="1:7" ht="20.100000000000001" customHeight="1" x14ac:dyDescent="0.2">
      <c r="A3381" s="260"/>
      <c r="B3381" s="181">
        <f t="shared" si="410"/>
        <v>0</v>
      </c>
      <c r="C3381" s="261"/>
      <c r="D3381" s="262"/>
      <c r="E3381" s="263"/>
      <c r="F3381" s="264"/>
      <c r="G3381" s="182">
        <f t="shared" si="411"/>
        <v>0</v>
      </c>
    </row>
    <row r="3382" spans="1:7" ht="20.100000000000001" customHeight="1" x14ac:dyDescent="0.2">
      <c r="A3382" s="260"/>
      <c r="B3382" s="181">
        <f t="shared" si="410"/>
        <v>0</v>
      </c>
      <c r="C3382" s="261"/>
      <c r="D3382" s="262"/>
      <c r="E3382" s="263"/>
      <c r="F3382" s="264"/>
      <c r="G3382" s="182">
        <f t="shared" si="411"/>
        <v>0</v>
      </c>
    </row>
    <row r="3383" spans="1:7" ht="20.100000000000001" customHeight="1" x14ac:dyDescent="0.2">
      <c r="A3383" s="260"/>
      <c r="B3383" s="181">
        <f t="shared" si="410"/>
        <v>0</v>
      </c>
      <c r="C3383" s="261"/>
      <c r="D3383" s="262"/>
      <c r="E3383" s="263"/>
      <c r="F3383" s="264"/>
      <c r="G3383" s="182">
        <f t="shared" si="411"/>
        <v>0</v>
      </c>
    </row>
    <row r="3384" spans="1:7" ht="20.100000000000001" customHeight="1" x14ac:dyDescent="0.2">
      <c r="A3384" s="260"/>
      <c r="B3384" s="181">
        <f t="shared" si="410"/>
        <v>0</v>
      </c>
      <c r="C3384" s="261"/>
      <c r="D3384" s="262"/>
      <c r="E3384" s="263"/>
      <c r="F3384" s="264"/>
      <c r="G3384" s="182">
        <f t="shared" si="411"/>
        <v>0</v>
      </c>
    </row>
    <row r="3385" spans="1:7" ht="20.100000000000001" customHeight="1" x14ac:dyDescent="0.2">
      <c r="A3385" s="260"/>
      <c r="B3385" s="181">
        <f t="shared" si="410"/>
        <v>0</v>
      </c>
      <c r="C3385" s="261"/>
      <c r="D3385" s="262"/>
      <c r="E3385" s="263"/>
      <c r="F3385" s="264"/>
      <c r="G3385" s="182">
        <f t="shared" si="411"/>
        <v>0</v>
      </c>
    </row>
    <row r="3386" spans="1:7" ht="20.100000000000001" customHeight="1" x14ac:dyDescent="0.2">
      <c r="A3386" s="183"/>
      <c r="B3386" s="169"/>
      <c r="C3386" s="169"/>
      <c r="D3386" s="164"/>
      <c r="E3386" s="165"/>
      <c r="F3386" s="184" t="s">
        <v>39</v>
      </c>
      <c r="G3386" s="185">
        <f>SUBTOTAL(9,G3376:G3385)</f>
        <v>0</v>
      </c>
    </row>
    <row r="3387" spans="1:7" ht="20.100000000000001" customHeight="1" x14ac:dyDescent="0.2">
      <c r="A3387" s="183"/>
      <c r="B3387" s="169"/>
      <c r="C3387" s="186" t="s">
        <v>827</v>
      </c>
      <c r="D3387" s="164"/>
      <c r="E3387" s="165"/>
      <c r="F3387" s="169"/>
      <c r="G3387" s="187"/>
    </row>
    <row r="3388" spans="1:7" ht="20.100000000000001" customHeight="1" x14ac:dyDescent="0.2">
      <c r="A3388" s="260"/>
      <c r="B3388" s="181">
        <f t="shared" ref="B3388:B3396" si="412">IF(A3388=0,0,VLOOKUP(A3388,Tabla_Indices,2,FALSE))</f>
        <v>0</v>
      </c>
      <c r="C3388" s="261"/>
      <c r="D3388" s="262"/>
      <c r="E3388" s="263"/>
      <c r="F3388" s="268"/>
      <c r="G3388" s="188">
        <f>ROUND(E3388*F3388,2)</f>
        <v>0</v>
      </c>
    </row>
    <row r="3389" spans="1:7" ht="20.100000000000001" customHeight="1" x14ac:dyDescent="0.2">
      <c r="A3389" s="260"/>
      <c r="B3389" s="181">
        <f t="shared" si="412"/>
        <v>0</v>
      </c>
      <c r="C3389" s="267"/>
      <c r="D3389" s="262"/>
      <c r="E3389" s="263"/>
      <c r="F3389" s="264"/>
      <c r="G3389" s="188">
        <f>ROUND(E3389*F3389,2)</f>
        <v>0</v>
      </c>
    </row>
    <row r="3390" spans="1:7" ht="20.100000000000001" customHeight="1" x14ac:dyDescent="0.2">
      <c r="A3390" s="260"/>
      <c r="B3390" s="181">
        <f t="shared" si="412"/>
        <v>0</v>
      </c>
      <c r="C3390" s="269"/>
      <c r="D3390" s="262"/>
      <c r="E3390" s="263"/>
      <c r="F3390" s="264"/>
      <c r="G3390" s="188">
        <f>ROUND(E3390*F3390,2)</f>
        <v>0</v>
      </c>
    </row>
    <row r="3391" spans="1:7" ht="20.100000000000001" customHeight="1" x14ac:dyDescent="0.2">
      <c r="A3391" s="260"/>
      <c r="B3391" s="181">
        <f t="shared" si="412"/>
        <v>0</v>
      </c>
      <c r="C3391" s="269"/>
      <c r="D3391" s="262"/>
      <c r="E3391" s="263"/>
      <c r="F3391" s="264"/>
      <c r="G3391" s="188">
        <f>ROUND(E3391*F3391,2)</f>
        <v>0</v>
      </c>
    </row>
    <row r="3392" spans="1:7" ht="20.100000000000001" customHeight="1" x14ac:dyDescent="0.2">
      <c r="A3392" s="260"/>
      <c r="B3392" s="181">
        <f t="shared" si="412"/>
        <v>0</v>
      </c>
      <c r="C3392" s="269"/>
      <c r="D3392" s="262"/>
      <c r="E3392" s="263"/>
      <c r="F3392" s="264"/>
      <c r="G3392" s="188">
        <f t="shared" ref="G3392:G3396" si="413">ROUND(E3392*F3392,2)</f>
        <v>0</v>
      </c>
    </row>
    <row r="3393" spans="1:7" ht="20.100000000000001" customHeight="1" x14ac:dyDescent="0.2">
      <c r="A3393" s="260"/>
      <c r="B3393" s="181">
        <f t="shared" si="412"/>
        <v>0</v>
      </c>
      <c r="C3393" s="269"/>
      <c r="D3393" s="262"/>
      <c r="E3393" s="263"/>
      <c r="F3393" s="264"/>
      <c r="G3393" s="188">
        <f t="shared" si="413"/>
        <v>0</v>
      </c>
    </row>
    <row r="3394" spans="1:7" ht="20.100000000000001" customHeight="1" x14ac:dyDescent="0.2">
      <c r="A3394" s="260"/>
      <c r="B3394" s="181">
        <f t="shared" si="412"/>
        <v>0</v>
      </c>
      <c r="C3394" s="261"/>
      <c r="D3394" s="262"/>
      <c r="E3394" s="263"/>
      <c r="F3394" s="264"/>
      <c r="G3394" s="188">
        <f t="shared" si="413"/>
        <v>0</v>
      </c>
    </row>
    <row r="3395" spans="1:7" ht="20.100000000000001" customHeight="1" x14ac:dyDescent="0.2">
      <c r="A3395" s="260"/>
      <c r="B3395" s="181">
        <f t="shared" si="412"/>
        <v>0</v>
      </c>
      <c r="C3395" s="261"/>
      <c r="D3395" s="262"/>
      <c r="E3395" s="263"/>
      <c r="F3395" s="264"/>
      <c r="G3395" s="188">
        <f t="shared" si="413"/>
        <v>0</v>
      </c>
    </row>
    <row r="3396" spans="1:7" ht="20.100000000000001" customHeight="1" x14ac:dyDescent="0.2">
      <c r="A3396" s="260"/>
      <c r="B3396" s="181">
        <f t="shared" si="412"/>
        <v>0</v>
      </c>
      <c r="C3396" s="261"/>
      <c r="D3396" s="262"/>
      <c r="E3396" s="263"/>
      <c r="F3396" s="264"/>
      <c r="G3396" s="188">
        <f t="shared" si="413"/>
        <v>0</v>
      </c>
    </row>
    <row r="3397" spans="1:7" ht="20.100000000000001" customHeight="1" x14ac:dyDescent="0.2">
      <c r="A3397" s="189"/>
      <c r="B3397" s="164"/>
      <c r="C3397" s="169"/>
      <c r="D3397" s="164"/>
      <c r="E3397" s="165"/>
      <c r="F3397" s="184" t="s">
        <v>40</v>
      </c>
      <c r="G3397" s="185">
        <f>SUBTOTAL(9,G3388:G3396)</f>
        <v>0</v>
      </c>
    </row>
    <row r="3398" spans="1:7" ht="20.100000000000001" customHeight="1" thickBot="1" x14ac:dyDescent="0.25">
      <c r="A3398" s="190"/>
      <c r="B3398" s="191"/>
      <c r="C3398" s="192"/>
      <c r="D3398" s="191"/>
      <c r="E3398" s="193"/>
      <c r="F3398" s="194"/>
      <c r="G3398" s="195"/>
    </row>
    <row r="3399" spans="1:7" ht="20.100000000000001" customHeight="1" thickBot="1" x14ac:dyDescent="0.25">
      <c r="A3399" s="244" t="str">
        <f>B3357</f>
        <v>19-1</v>
      </c>
      <c r="B3399" s="242" t="str">
        <f>C3357</f>
        <v>Instalación eléctrica - Fuerza mótriz y media tensión</v>
      </c>
      <c r="C3399" s="196"/>
      <c r="D3399" s="196" t="s">
        <v>41</v>
      </c>
      <c r="E3399" s="197"/>
      <c r="F3399" s="198" t="s">
        <v>42</v>
      </c>
      <c r="G3399" s="199">
        <f>SUBTOTAL(9,G3362:G3398)</f>
        <v>0</v>
      </c>
    </row>
    <row r="3400" spans="1:7" ht="20.100000000000001" customHeight="1" thickTop="1" thickBot="1" x14ac:dyDescent="0.25">
      <c r="A3400" s="298"/>
      <c r="B3400" s="299"/>
      <c r="C3400" s="300"/>
      <c r="D3400" s="300"/>
      <c r="E3400" s="301"/>
      <c r="F3400" s="302"/>
      <c r="G3400" s="303"/>
    </row>
    <row r="3401" spans="1:7" ht="20.100000000000001" customHeight="1" thickTop="1" x14ac:dyDescent="0.2">
      <c r="A3401" s="335" t="s">
        <v>44</v>
      </c>
      <c r="B3401" s="336"/>
      <c r="C3401" s="336"/>
      <c r="D3401" s="336"/>
      <c r="E3401" s="336"/>
      <c r="F3401" s="336"/>
      <c r="G3401" s="337"/>
    </row>
    <row r="3402" spans="1:7" ht="20.100000000000001" customHeight="1" x14ac:dyDescent="0.2">
      <c r="A3402" s="154" t="s">
        <v>823</v>
      </c>
      <c r="B3402" s="155" t="str">
        <f>Comitente</f>
        <v>DIRECCIÓN ARQUITECTURA</v>
      </c>
      <c r="C3402" s="156"/>
      <c r="D3402" s="157"/>
      <c r="E3402" s="157"/>
      <c r="F3402" s="158"/>
      <c r="G3402" s="159"/>
    </row>
    <row r="3403" spans="1:7" ht="20.100000000000001" customHeight="1" x14ac:dyDescent="0.2">
      <c r="A3403" s="154" t="s">
        <v>824</v>
      </c>
      <c r="B3403" s="155">
        <f>Contratista</f>
        <v>0</v>
      </c>
      <c r="C3403" s="160"/>
      <c r="D3403" s="160"/>
      <c r="E3403" s="160"/>
      <c r="F3403" s="155"/>
      <c r="G3403" s="161"/>
    </row>
    <row r="3404" spans="1:7" ht="20.100000000000001" customHeight="1" x14ac:dyDescent="0.2">
      <c r="A3404" s="154" t="s">
        <v>31</v>
      </c>
      <c r="B3404" s="155" t="str">
        <f>Obra</f>
        <v>ESTADIO DEPORTIVO U.P.C.N.</v>
      </c>
      <c r="C3404" s="160"/>
      <c r="D3404" s="160"/>
      <c r="E3404" s="160"/>
      <c r="F3404" s="155" t="s">
        <v>45</v>
      </c>
      <c r="G3404" s="161" t="str">
        <f>Fecha_Base</f>
        <v>02/11/2017</v>
      </c>
    </row>
    <row r="3405" spans="1:7" ht="20.100000000000001" customHeight="1" x14ac:dyDescent="0.2">
      <c r="A3405" s="162" t="s">
        <v>822</v>
      </c>
      <c r="B3405" s="163" t="str">
        <f>Ubicación</f>
        <v>DEPARTAMENTO RAWSON</v>
      </c>
      <c r="C3405" s="163"/>
      <c r="D3405" s="164"/>
      <c r="E3405" s="165"/>
      <c r="F3405" s="166"/>
      <c r="G3405" s="167"/>
    </row>
    <row r="3406" spans="1:7" ht="20.100000000000001" customHeight="1" x14ac:dyDescent="0.2">
      <c r="A3406" s="162" t="s">
        <v>46</v>
      </c>
      <c r="B3406" s="270">
        <v>19</v>
      </c>
      <c r="C3406" s="169" t="str">
        <f>IF(B3406="","",VLOOKUP(B3406,Computo_Presupuesto,2,FALSE))</f>
        <v>INSTALACIONES ELECTRICA</v>
      </c>
      <c r="D3406" s="170"/>
      <c r="E3406" s="165"/>
      <c r="F3406" s="166"/>
      <c r="G3406" s="167"/>
    </row>
    <row r="3407" spans="1:7" ht="20.100000000000001" customHeight="1" x14ac:dyDescent="0.2">
      <c r="A3407" s="162" t="s">
        <v>32</v>
      </c>
      <c r="B3407" s="248" t="s">
        <v>1806</v>
      </c>
      <c r="C3407" s="169" t="str">
        <f>IF(B3407=0,"",VLOOKUP(B3407,Computo_Presupuesto,2,FALSE))</f>
        <v>Instalación eléctrica - Instalación y cableado</v>
      </c>
      <c r="D3407" s="164"/>
      <c r="E3407" s="165"/>
      <c r="F3407" s="163" t="s">
        <v>33</v>
      </c>
      <c r="G3407" s="171" t="str">
        <f>IF(B3407=0,"",VLOOKUP(B3407,Computo_Presupuesto,4,FALSE))</f>
        <v>gl</v>
      </c>
    </row>
    <row r="3408" spans="1:7" ht="20.100000000000001" customHeight="1" x14ac:dyDescent="0.2">
      <c r="A3408" s="162"/>
      <c r="B3408" s="163"/>
      <c r="C3408" s="169"/>
      <c r="D3408" s="164"/>
      <c r="E3408" s="165"/>
      <c r="F3408" s="169"/>
      <c r="G3408" s="172"/>
    </row>
    <row r="3409" spans="1:7" ht="20.100000000000001" customHeight="1" x14ac:dyDescent="0.2">
      <c r="A3409" s="338" t="s">
        <v>685</v>
      </c>
      <c r="B3409" s="339"/>
      <c r="C3409" s="340" t="s">
        <v>0</v>
      </c>
      <c r="D3409" s="340" t="s">
        <v>34</v>
      </c>
      <c r="E3409" s="341" t="s">
        <v>35</v>
      </c>
      <c r="F3409" s="342" t="s">
        <v>36</v>
      </c>
      <c r="G3409" s="343" t="s">
        <v>37</v>
      </c>
    </row>
    <row r="3410" spans="1:7" ht="20.100000000000001" customHeight="1" x14ac:dyDescent="0.2">
      <c r="A3410" s="173" t="s">
        <v>686</v>
      </c>
      <c r="B3410" s="174" t="s">
        <v>687</v>
      </c>
      <c r="C3410" s="340"/>
      <c r="D3410" s="340"/>
      <c r="E3410" s="341"/>
      <c r="F3410" s="342"/>
      <c r="G3410" s="343"/>
    </row>
    <row r="3411" spans="1:7" ht="20.100000000000001" customHeight="1" x14ac:dyDescent="0.2">
      <c r="A3411" s="307"/>
      <c r="B3411" s="175"/>
      <c r="C3411" s="176" t="s">
        <v>825</v>
      </c>
      <c r="D3411" s="177"/>
      <c r="E3411" s="178"/>
      <c r="F3411" s="179"/>
      <c r="G3411" s="180"/>
    </row>
    <row r="3412" spans="1:7" ht="20.100000000000001" customHeight="1" x14ac:dyDescent="0.2">
      <c r="A3412" s="260"/>
      <c r="B3412" s="181">
        <f t="shared" ref="B3412:B3423" si="414">IF(A3412=0,0,VLOOKUP(A3412,Tabla_Indices,2,FALSE))</f>
        <v>0</v>
      </c>
      <c r="C3412" s="261"/>
      <c r="D3412" s="262"/>
      <c r="E3412" s="263"/>
      <c r="F3412" s="264"/>
      <c r="G3412" s="182">
        <f>ROUND(E3412*F3412,2)</f>
        <v>0</v>
      </c>
    </row>
    <row r="3413" spans="1:7" ht="20.100000000000001" customHeight="1" x14ac:dyDescent="0.2">
      <c r="A3413" s="265"/>
      <c r="B3413" s="181">
        <f t="shared" si="414"/>
        <v>0</v>
      </c>
      <c r="C3413" s="261"/>
      <c r="D3413" s="262"/>
      <c r="E3413" s="263"/>
      <c r="F3413" s="264"/>
      <c r="G3413" s="182">
        <f t="shared" ref="G3413:G3423" si="415">ROUND(E3413*F3413,2)</f>
        <v>0</v>
      </c>
    </row>
    <row r="3414" spans="1:7" ht="20.100000000000001" customHeight="1" x14ac:dyDescent="0.2">
      <c r="A3414" s="260"/>
      <c r="B3414" s="181">
        <f t="shared" si="414"/>
        <v>0</v>
      </c>
      <c r="C3414" s="261"/>
      <c r="D3414" s="262"/>
      <c r="E3414" s="263"/>
      <c r="F3414" s="264"/>
      <c r="G3414" s="182">
        <f t="shared" si="415"/>
        <v>0</v>
      </c>
    </row>
    <row r="3415" spans="1:7" ht="20.100000000000001" customHeight="1" x14ac:dyDescent="0.2">
      <c r="A3415" s="260"/>
      <c r="B3415" s="181">
        <f t="shared" si="414"/>
        <v>0</v>
      </c>
      <c r="C3415" s="261"/>
      <c r="D3415" s="262"/>
      <c r="E3415" s="263"/>
      <c r="F3415" s="264"/>
      <c r="G3415" s="182">
        <f t="shared" si="415"/>
        <v>0</v>
      </c>
    </row>
    <row r="3416" spans="1:7" ht="20.100000000000001" customHeight="1" x14ac:dyDescent="0.2">
      <c r="A3416" s="260"/>
      <c r="B3416" s="181">
        <f t="shared" si="414"/>
        <v>0</v>
      </c>
      <c r="C3416" s="261"/>
      <c r="D3416" s="262"/>
      <c r="E3416" s="266"/>
      <c r="F3416" s="264"/>
      <c r="G3416" s="182">
        <f t="shared" si="415"/>
        <v>0</v>
      </c>
    </row>
    <row r="3417" spans="1:7" ht="20.100000000000001" customHeight="1" x14ac:dyDescent="0.2">
      <c r="A3417" s="260"/>
      <c r="B3417" s="181">
        <f t="shared" si="414"/>
        <v>0</v>
      </c>
      <c r="C3417" s="261"/>
      <c r="D3417" s="262"/>
      <c r="E3417" s="266"/>
      <c r="F3417" s="264"/>
      <c r="G3417" s="182">
        <f t="shared" si="415"/>
        <v>0</v>
      </c>
    </row>
    <row r="3418" spans="1:7" ht="20.100000000000001" customHeight="1" x14ac:dyDescent="0.2">
      <c r="A3418" s="260"/>
      <c r="B3418" s="181">
        <f t="shared" si="414"/>
        <v>0</v>
      </c>
      <c r="C3418" s="261"/>
      <c r="D3418" s="262"/>
      <c r="E3418" s="263"/>
      <c r="F3418" s="264"/>
      <c r="G3418" s="182">
        <f t="shared" si="415"/>
        <v>0</v>
      </c>
    </row>
    <row r="3419" spans="1:7" ht="20.100000000000001" customHeight="1" x14ac:dyDescent="0.2">
      <c r="A3419" s="260"/>
      <c r="B3419" s="181">
        <f t="shared" si="414"/>
        <v>0</v>
      </c>
      <c r="C3419" s="261"/>
      <c r="D3419" s="262"/>
      <c r="E3419" s="263"/>
      <c r="F3419" s="264"/>
      <c r="G3419" s="182">
        <f t="shared" si="415"/>
        <v>0</v>
      </c>
    </row>
    <row r="3420" spans="1:7" ht="20.100000000000001" customHeight="1" x14ac:dyDescent="0.2">
      <c r="A3420" s="260"/>
      <c r="B3420" s="181">
        <f t="shared" si="414"/>
        <v>0</v>
      </c>
      <c r="C3420" s="261"/>
      <c r="D3420" s="262"/>
      <c r="E3420" s="263"/>
      <c r="F3420" s="264"/>
      <c r="G3420" s="182">
        <f t="shared" si="415"/>
        <v>0</v>
      </c>
    </row>
    <row r="3421" spans="1:7" ht="20.100000000000001" customHeight="1" x14ac:dyDescent="0.2">
      <c r="A3421" s="260"/>
      <c r="B3421" s="181">
        <f t="shared" si="414"/>
        <v>0</v>
      </c>
      <c r="C3421" s="261"/>
      <c r="D3421" s="262"/>
      <c r="E3421" s="263"/>
      <c r="F3421" s="264"/>
      <c r="G3421" s="182">
        <f t="shared" si="415"/>
        <v>0</v>
      </c>
    </row>
    <row r="3422" spans="1:7" ht="20.100000000000001" customHeight="1" x14ac:dyDescent="0.2">
      <c r="A3422" s="260"/>
      <c r="B3422" s="181">
        <f t="shared" si="414"/>
        <v>0</v>
      </c>
      <c r="C3422" s="261"/>
      <c r="D3422" s="262"/>
      <c r="E3422" s="263"/>
      <c r="F3422" s="264"/>
      <c r="G3422" s="182">
        <f t="shared" si="415"/>
        <v>0</v>
      </c>
    </row>
    <row r="3423" spans="1:7" ht="20.100000000000001" customHeight="1" x14ac:dyDescent="0.2">
      <c r="A3423" s="260"/>
      <c r="B3423" s="181">
        <f t="shared" si="414"/>
        <v>0</v>
      </c>
      <c r="C3423" s="261"/>
      <c r="D3423" s="262"/>
      <c r="E3423" s="263"/>
      <c r="F3423" s="264"/>
      <c r="G3423" s="182">
        <f t="shared" si="415"/>
        <v>0</v>
      </c>
    </row>
    <row r="3424" spans="1:7" ht="20.100000000000001" customHeight="1" x14ac:dyDescent="0.2">
      <c r="A3424" s="183"/>
      <c r="B3424" s="169"/>
      <c r="C3424" s="169"/>
      <c r="D3424" s="164"/>
      <c r="E3424" s="165"/>
      <c r="F3424" s="184" t="s">
        <v>38</v>
      </c>
      <c r="G3424" s="185">
        <f>SUBTOTAL(9,G3412:G3423)</f>
        <v>0</v>
      </c>
    </row>
    <row r="3425" spans="1:7" ht="20.100000000000001" customHeight="1" x14ac:dyDescent="0.2">
      <c r="A3425" s="183"/>
      <c r="B3425" s="169"/>
      <c r="C3425" s="186" t="s">
        <v>826</v>
      </c>
      <c r="D3425" s="164"/>
      <c r="E3425" s="165"/>
      <c r="F3425" s="166"/>
      <c r="G3425" s="187"/>
    </row>
    <row r="3426" spans="1:7" ht="20.100000000000001" customHeight="1" x14ac:dyDescent="0.2">
      <c r="A3426" s="260"/>
      <c r="B3426" s="181">
        <f t="shared" ref="B3426:B3435" si="416">IF(A3426=0,0,VLOOKUP(A3426,Tabla_Indices,2,FALSE))</f>
        <v>0</v>
      </c>
      <c r="C3426" s="267"/>
      <c r="D3426" s="262"/>
      <c r="E3426" s="263"/>
      <c r="F3426" s="264"/>
      <c r="G3426" s="182">
        <f>ROUND(E3426*F3426,2)</f>
        <v>0</v>
      </c>
    </row>
    <row r="3427" spans="1:7" ht="20.100000000000001" customHeight="1" x14ac:dyDescent="0.2">
      <c r="A3427" s="260"/>
      <c r="B3427" s="181">
        <f t="shared" si="416"/>
        <v>0</v>
      </c>
      <c r="C3427" s="261"/>
      <c r="D3427" s="262"/>
      <c r="E3427" s="263"/>
      <c r="F3427" s="264"/>
      <c r="G3427" s="182">
        <f>ROUND(E3427*F3427,2)</f>
        <v>0</v>
      </c>
    </row>
    <row r="3428" spans="1:7" ht="20.100000000000001" customHeight="1" x14ac:dyDescent="0.2">
      <c r="A3428" s="260"/>
      <c r="B3428" s="181">
        <f t="shared" si="416"/>
        <v>0</v>
      </c>
      <c r="C3428" s="261"/>
      <c r="D3428" s="262"/>
      <c r="E3428" s="263"/>
      <c r="F3428" s="264"/>
      <c r="G3428" s="182">
        <f t="shared" ref="G3428:G3435" si="417">ROUND(E3428*F3428,2)</f>
        <v>0</v>
      </c>
    </row>
    <row r="3429" spans="1:7" ht="20.100000000000001" customHeight="1" x14ac:dyDescent="0.2">
      <c r="A3429" s="260"/>
      <c r="B3429" s="181">
        <f t="shared" si="416"/>
        <v>0</v>
      </c>
      <c r="C3429" s="261"/>
      <c r="D3429" s="262"/>
      <c r="E3429" s="263"/>
      <c r="F3429" s="264"/>
      <c r="G3429" s="182">
        <f t="shared" si="417"/>
        <v>0</v>
      </c>
    </row>
    <row r="3430" spans="1:7" ht="20.100000000000001" customHeight="1" x14ac:dyDescent="0.2">
      <c r="A3430" s="260"/>
      <c r="B3430" s="181">
        <f t="shared" si="416"/>
        <v>0</v>
      </c>
      <c r="C3430" s="261"/>
      <c r="D3430" s="262"/>
      <c r="E3430" s="263"/>
      <c r="F3430" s="264"/>
      <c r="G3430" s="182">
        <f t="shared" si="417"/>
        <v>0</v>
      </c>
    </row>
    <row r="3431" spans="1:7" ht="20.100000000000001" customHeight="1" x14ac:dyDescent="0.2">
      <c r="A3431" s="260"/>
      <c r="B3431" s="181">
        <f t="shared" si="416"/>
        <v>0</v>
      </c>
      <c r="C3431" s="261"/>
      <c r="D3431" s="262"/>
      <c r="E3431" s="263"/>
      <c r="F3431" s="264"/>
      <c r="G3431" s="182">
        <f t="shared" si="417"/>
        <v>0</v>
      </c>
    </row>
    <row r="3432" spans="1:7" ht="20.100000000000001" customHeight="1" x14ac:dyDescent="0.2">
      <c r="A3432" s="260"/>
      <c r="B3432" s="181">
        <f t="shared" si="416"/>
        <v>0</v>
      </c>
      <c r="C3432" s="261"/>
      <c r="D3432" s="262"/>
      <c r="E3432" s="263"/>
      <c r="F3432" s="264"/>
      <c r="G3432" s="182">
        <f t="shared" si="417"/>
        <v>0</v>
      </c>
    </row>
    <row r="3433" spans="1:7" ht="20.100000000000001" customHeight="1" x14ac:dyDescent="0.2">
      <c r="A3433" s="260"/>
      <c r="B3433" s="181">
        <f t="shared" si="416"/>
        <v>0</v>
      </c>
      <c r="C3433" s="261"/>
      <c r="D3433" s="262"/>
      <c r="E3433" s="263"/>
      <c r="F3433" s="264"/>
      <c r="G3433" s="182">
        <f t="shared" si="417"/>
        <v>0</v>
      </c>
    </row>
    <row r="3434" spans="1:7" ht="20.100000000000001" customHeight="1" x14ac:dyDescent="0.2">
      <c r="A3434" s="260"/>
      <c r="B3434" s="181">
        <f t="shared" si="416"/>
        <v>0</v>
      </c>
      <c r="C3434" s="261"/>
      <c r="D3434" s="262"/>
      <c r="E3434" s="263"/>
      <c r="F3434" s="264"/>
      <c r="G3434" s="182">
        <f t="shared" si="417"/>
        <v>0</v>
      </c>
    </row>
    <row r="3435" spans="1:7" ht="20.100000000000001" customHeight="1" x14ac:dyDescent="0.2">
      <c r="A3435" s="260"/>
      <c r="B3435" s="181">
        <f t="shared" si="416"/>
        <v>0</v>
      </c>
      <c r="C3435" s="261"/>
      <c r="D3435" s="262"/>
      <c r="E3435" s="263"/>
      <c r="F3435" s="264"/>
      <c r="G3435" s="182">
        <f t="shared" si="417"/>
        <v>0</v>
      </c>
    </row>
    <row r="3436" spans="1:7" ht="20.100000000000001" customHeight="1" x14ac:dyDescent="0.2">
      <c r="A3436" s="183"/>
      <c r="B3436" s="169"/>
      <c r="C3436" s="169"/>
      <c r="D3436" s="164"/>
      <c r="E3436" s="165"/>
      <c r="F3436" s="184" t="s">
        <v>39</v>
      </c>
      <c r="G3436" s="185">
        <f>SUBTOTAL(9,G3426:G3435)</f>
        <v>0</v>
      </c>
    </row>
    <row r="3437" spans="1:7" ht="20.100000000000001" customHeight="1" x14ac:dyDescent="0.2">
      <c r="A3437" s="183"/>
      <c r="B3437" s="169"/>
      <c r="C3437" s="186" t="s">
        <v>827</v>
      </c>
      <c r="D3437" s="164"/>
      <c r="E3437" s="165"/>
      <c r="F3437" s="169"/>
      <c r="G3437" s="187"/>
    </row>
    <row r="3438" spans="1:7" ht="20.100000000000001" customHeight="1" x14ac:dyDescent="0.2">
      <c r="A3438" s="260"/>
      <c r="B3438" s="181">
        <f t="shared" ref="B3438:B3446" si="418">IF(A3438=0,0,VLOOKUP(A3438,Tabla_Indices,2,FALSE))</f>
        <v>0</v>
      </c>
      <c r="C3438" s="261"/>
      <c r="D3438" s="262"/>
      <c r="E3438" s="263"/>
      <c r="F3438" s="268"/>
      <c r="G3438" s="188">
        <f>ROUND(E3438*F3438,2)</f>
        <v>0</v>
      </c>
    </row>
    <row r="3439" spans="1:7" ht="20.100000000000001" customHeight="1" x14ac:dyDescent="0.2">
      <c r="A3439" s="260"/>
      <c r="B3439" s="181">
        <f t="shared" si="418"/>
        <v>0</v>
      </c>
      <c r="C3439" s="267"/>
      <c r="D3439" s="262"/>
      <c r="E3439" s="263"/>
      <c r="F3439" s="264"/>
      <c r="G3439" s="188">
        <f>ROUND(E3439*F3439,2)</f>
        <v>0</v>
      </c>
    </row>
    <row r="3440" spans="1:7" ht="20.100000000000001" customHeight="1" x14ac:dyDescent="0.2">
      <c r="A3440" s="260"/>
      <c r="B3440" s="181">
        <f t="shared" si="418"/>
        <v>0</v>
      </c>
      <c r="C3440" s="269"/>
      <c r="D3440" s="262"/>
      <c r="E3440" s="263"/>
      <c r="F3440" s="264"/>
      <c r="G3440" s="188">
        <f>ROUND(E3440*F3440,2)</f>
        <v>0</v>
      </c>
    </row>
    <row r="3441" spans="1:7" ht="20.100000000000001" customHeight="1" x14ac:dyDescent="0.2">
      <c r="A3441" s="260"/>
      <c r="B3441" s="181">
        <f t="shared" si="418"/>
        <v>0</v>
      </c>
      <c r="C3441" s="269"/>
      <c r="D3441" s="262"/>
      <c r="E3441" s="263"/>
      <c r="F3441" s="264"/>
      <c r="G3441" s="188">
        <f>ROUND(E3441*F3441,2)</f>
        <v>0</v>
      </c>
    </row>
    <row r="3442" spans="1:7" ht="20.100000000000001" customHeight="1" x14ac:dyDescent="0.2">
      <c r="A3442" s="260"/>
      <c r="B3442" s="181">
        <f t="shared" si="418"/>
        <v>0</v>
      </c>
      <c r="C3442" s="269"/>
      <c r="D3442" s="262"/>
      <c r="E3442" s="263"/>
      <c r="F3442" s="264"/>
      <c r="G3442" s="188">
        <f t="shared" ref="G3442:G3446" si="419">ROUND(E3442*F3442,2)</f>
        <v>0</v>
      </c>
    </row>
    <row r="3443" spans="1:7" ht="20.100000000000001" customHeight="1" x14ac:dyDescent="0.2">
      <c r="A3443" s="260"/>
      <c r="B3443" s="181">
        <f t="shared" si="418"/>
        <v>0</v>
      </c>
      <c r="C3443" s="269"/>
      <c r="D3443" s="262"/>
      <c r="E3443" s="263"/>
      <c r="F3443" s="264"/>
      <c r="G3443" s="188">
        <f t="shared" si="419"/>
        <v>0</v>
      </c>
    </row>
    <row r="3444" spans="1:7" ht="20.100000000000001" customHeight="1" x14ac:dyDescent="0.2">
      <c r="A3444" s="260"/>
      <c r="B3444" s="181">
        <f t="shared" si="418"/>
        <v>0</v>
      </c>
      <c r="C3444" s="261"/>
      <c r="D3444" s="262"/>
      <c r="E3444" s="263"/>
      <c r="F3444" s="264"/>
      <c r="G3444" s="188">
        <f t="shared" si="419"/>
        <v>0</v>
      </c>
    </row>
    <row r="3445" spans="1:7" ht="20.100000000000001" customHeight="1" x14ac:dyDescent="0.2">
      <c r="A3445" s="260"/>
      <c r="B3445" s="181">
        <f t="shared" si="418"/>
        <v>0</v>
      </c>
      <c r="C3445" s="261"/>
      <c r="D3445" s="262"/>
      <c r="E3445" s="263"/>
      <c r="F3445" s="264"/>
      <c r="G3445" s="188">
        <f t="shared" si="419"/>
        <v>0</v>
      </c>
    </row>
    <row r="3446" spans="1:7" ht="20.100000000000001" customHeight="1" x14ac:dyDescent="0.2">
      <c r="A3446" s="260"/>
      <c r="B3446" s="181">
        <f t="shared" si="418"/>
        <v>0</v>
      </c>
      <c r="C3446" s="261"/>
      <c r="D3446" s="262"/>
      <c r="E3446" s="263"/>
      <c r="F3446" s="264"/>
      <c r="G3446" s="188">
        <f t="shared" si="419"/>
        <v>0</v>
      </c>
    </row>
    <row r="3447" spans="1:7" ht="20.100000000000001" customHeight="1" x14ac:dyDescent="0.2">
      <c r="A3447" s="189"/>
      <c r="B3447" s="164"/>
      <c r="C3447" s="169"/>
      <c r="D3447" s="164"/>
      <c r="E3447" s="165"/>
      <c r="F3447" s="184" t="s">
        <v>40</v>
      </c>
      <c r="G3447" s="185">
        <f>SUBTOTAL(9,G3438:G3446)</f>
        <v>0</v>
      </c>
    </row>
    <row r="3448" spans="1:7" ht="20.100000000000001" customHeight="1" thickBot="1" x14ac:dyDescent="0.25">
      <c r="A3448" s="190"/>
      <c r="B3448" s="191"/>
      <c r="C3448" s="192"/>
      <c r="D3448" s="191"/>
      <c r="E3448" s="193"/>
      <c r="F3448" s="194"/>
      <c r="G3448" s="195"/>
    </row>
    <row r="3449" spans="1:7" ht="20.100000000000001" customHeight="1" thickBot="1" x14ac:dyDescent="0.25">
      <c r="A3449" s="244" t="str">
        <f>B3407</f>
        <v>19-2</v>
      </c>
      <c r="B3449" s="242" t="str">
        <f>C3407</f>
        <v>Instalación eléctrica - Instalación y cableado</v>
      </c>
      <c r="C3449" s="196"/>
      <c r="D3449" s="196" t="s">
        <v>41</v>
      </c>
      <c r="E3449" s="197"/>
      <c r="F3449" s="198" t="s">
        <v>42</v>
      </c>
      <c r="G3449" s="199">
        <f>SUBTOTAL(9,G3412:G3448)</f>
        <v>0</v>
      </c>
    </row>
    <row r="3450" spans="1:7" ht="20.100000000000001" customHeight="1" thickTop="1" thickBot="1" x14ac:dyDescent="0.25">
      <c r="A3450" s="298"/>
      <c r="B3450" s="299"/>
      <c r="C3450" s="300"/>
      <c r="D3450" s="300"/>
      <c r="E3450" s="301"/>
      <c r="F3450" s="302"/>
      <c r="G3450" s="303"/>
    </row>
    <row r="3451" spans="1:7" ht="20.100000000000001" customHeight="1" thickTop="1" x14ac:dyDescent="0.2">
      <c r="A3451" s="335" t="s">
        <v>44</v>
      </c>
      <c r="B3451" s="336"/>
      <c r="C3451" s="336"/>
      <c r="D3451" s="336"/>
      <c r="E3451" s="336"/>
      <c r="F3451" s="336"/>
      <c r="G3451" s="337"/>
    </row>
    <row r="3452" spans="1:7" ht="20.100000000000001" customHeight="1" x14ac:dyDescent="0.2">
      <c r="A3452" s="154" t="s">
        <v>823</v>
      </c>
      <c r="B3452" s="155" t="str">
        <f>Comitente</f>
        <v>DIRECCIÓN ARQUITECTURA</v>
      </c>
      <c r="C3452" s="156"/>
      <c r="D3452" s="157"/>
      <c r="E3452" s="157"/>
      <c r="F3452" s="158"/>
      <c r="G3452" s="159"/>
    </row>
    <row r="3453" spans="1:7" ht="20.100000000000001" customHeight="1" x14ac:dyDescent="0.2">
      <c r="A3453" s="154" t="s">
        <v>824</v>
      </c>
      <c r="B3453" s="155">
        <f>Contratista</f>
        <v>0</v>
      </c>
      <c r="C3453" s="160"/>
      <c r="D3453" s="160"/>
      <c r="E3453" s="160"/>
      <c r="F3453" s="155"/>
      <c r="G3453" s="161"/>
    </row>
    <row r="3454" spans="1:7" ht="20.100000000000001" customHeight="1" x14ac:dyDescent="0.2">
      <c r="A3454" s="154" t="s">
        <v>31</v>
      </c>
      <c r="B3454" s="155" t="str">
        <f>Obra</f>
        <v>ESTADIO DEPORTIVO U.P.C.N.</v>
      </c>
      <c r="C3454" s="160"/>
      <c r="D3454" s="160"/>
      <c r="E3454" s="160"/>
      <c r="F3454" s="155" t="s">
        <v>45</v>
      </c>
      <c r="G3454" s="161" t="str">
        <f>Fecha_Base</f>
        <v>02/11/2017</v>
      </c>
    </row>
    <row r="3455" spans="1:7" ht="20.100000000000001" customHeight="1" x14ac:dyDescent="0.2">
      <c r="A3455" s="162" t="s">
        <v>822</v>
      </c>
      <c r="B3455" s="163" t="str">
        <f>Ubicación</f>
        <v>DEPARTAMENTO RAWSON</v>
      </c>
      <c r="C3455" s="163"/>
      <c r="D3455" s="164"/>
      <c r="E3455" s="165"/>
      <c r="F3455" s="166"/>
      <c r="G3455" s="167"/>
    </row>
    <row r="3456" spans="1:7" ht="20.100000000000001" customHeight="1" x14ac:dyDescent="0.2">
      <c r="A3456" s="162" t="s">
        <v>46</v>
      </c>
      <c r="B3456" s="270">
        <v>19</v>
      </c>
      <c r="C3456" s="169" t="str">
        <f>IF(B3456="","",VLOOKUP(B3456,Computo_Presupuesto,2,FALSE))</f>
        <v>INSTALACIONES ELECTRICA</v>
      </c>
      <c r="D3456" s="170"/>
      <c r="E3456" s="165"/>
      <c r="F3456" s="166"/>
      <c r="G3456" s="167"/>
    </row>
    <row r="3457" spans="1:7" ht="20.100000000000001" customHeight="1" x14ac:dyDescent="0.2">
      <c r="A3457" s="162" t="s">
        <v>32</v>
      </c>
      <c r="B3457" s="248" t="s">
        <v>1807</v>
      </c>
      <c r="C3457" s="169" t="str">
        <f>IF(B3457=0,"",VLOOKUP(B3457,Computo_Presupuesto,2,FALSE))</f>
        <v>Instalación eléctrica - Corrientes débiles</v>
      </c>
      <c r="D3457" s="164"/>
      <c r="E3457" s="165"/>
      <c r="F3457" s="163" t="s">
        <v>33</v>
      </c>
      <c r="G3457" s="171" t="str">
        <f>IF(B3457=0,"",VLOOKUP(B3457,Computo_Presupuesto,4,FALSE))</f>
        <v>gl</v>
      </c>
    </row>
    <row r="3458" spans="1:7" ht="20.100000000000001" customHeight="1" x14ac:dyDescent="0.2">
      <c r="A3458" s="162"/>
      <c r="B3458" s="163"/>
      <c r="C3458" s="169"/>
      <c r="D3458" s="164"/>
      <c r="E3458" s="165"/>
      <c r="F3458" s="169"/>
      <c r="G3458" s="172"/>
    </row>
    <row r="3459" spans="1:7" ht="20.100000000000001" customHeight="1" x14ac:dyDescent="0.2">
      <c r="A3459" s="338" t="s">
        <v>685</v>
      </c>
      <c r="B3459" s="339"/>
      <c r="C3459" s="340" t="s">
        <v>0</v>
      </c>
      <c r="D3459" s="340" t="s">
        <v>34</v>
      </c>
      <c r="E3459" s="341" t="s">
        <v>35</v>
      </c>
      <c r="F3459" s="342" t="s">
        <v>36</v>
      </c>
      <c r="G3459" s="343" t="s">
        <v>37</v>
      </c>
    </row>
    <row r="3460" spans="1:7" ht="20.100000000000001" customHeight="1" x14ac:dyDescent="0.2">
      <c r="A3460" s="173" t="s">
        <v>686</v>
      </c>
      <c r="B3460" s="174" t="s">
        <v>687</v>
      </c>
      <c r="C3460" s="340"/>
      <c r="D3460" s="340"/>
      <c r="E3460" s="341"/>
      <c r="F3460" s="342"/>
      <c r="G3460" s="343"/>
    </row>
    <row r="3461" spans="1:7" ht="20.100000000000001" customHeight="1" x14ac:dyDescent="0.2">
      <c r="A3461" s="307"/>
      <c r="B3461" s="175"/>
      <c r="C3461" s="176" t="s">
        <v>825</v>
      </c>
      <c r="D3461" s="177"/>
      <c r="E3461" s="178"/>
      <c r="F3461" s="179"/>
      <c r="G3461" s="180"/>
    </row>
    <row r="3462" spans="1:7" ht="20.100000000000001" customHeight="1" x14ac:dyDescent="0.2">
      <c r="A3462" s="260"/>
      <c r="B3462" s="181">
        <f t="shared" ref="B3462:B3473" si="420">IF(A3462=0,0,VLOOKUP(A3462,Tabla_Indices,2,FALSE))</f>
        <v>0</v>
      </c>
      <c r="C3462" s="261"/>
      <c r="D3462" s="262"/>
      <c r="E3462" s="263"/>
      <c r="F3462" s="264"/>
      <c r="G3462" s="182">
        <f>ROUND(E3462*F3462,2)</f>
        <v>0</v>
      </c>
    </row>
    <row r="3463" spans="1:7" ht="20.100000000000001" customHeight="1" x14ac:dyDescent="0.2">
      <c r="A3463" s="265"/>
      <c r="B3463" s="181">
        <f t="shared" si="420"/>
        <v>0</v>
      </c>
      <c r="C3463" s="261"/>
      <c r="D3463" s="262"/>
      <c r="E3463" s="263"/>
      <c r="F3463" s="264"/>
      <c r="G3463" s="182">
        <f t="shared" ref="G3463:G3473" si="421">ROUND(E3463*F3463,2)</f>
        <v>0</v>
      </c>
    </row>
    <row r="3464" spans="1:7" ht="20.100000000000001" customHeight="1" x14ac:dyDescent="0.2">
      <c r="A3464" s="260"/>
      <c r="B3464" s="181">
        <f t="shared" si="420"/>
        <v>0</v>
      </c>
      <c r="C3464" s="261"/>
      <c r="D3464" s="262"/>
      <c r="E3464" s="263"/>
      <c r="F3464" s="264"/>
      <c r="G3464" s="182">
        <f t="shared" si="421"/>
        <v>0</v>
      </c>
    </row>
    <row r="3465" spans="1:7" ht="20.100000000000001" customHeight="1" x14ac:dyDescent="0.2">
      <c r="A3465" s="260"/>
      <c r="B3465" s="181">
        <f t="shared" si="420"/>
        <v>0</v>
      </c>
      <c r="C3465" s="261"/>
      <c r="D3465" s="262"/>
      <c r="E3465" s="263"/>
      <c r="F3465" s="264"/>
      <c r="G3465" s="182">
        <f t="shared" si="421"/>
        <v>0</v>
      </c>
    </row>
    <row r="3466" spans="1:7" ht="20.100000000000001" customHeight="1" x14ac:dyDescent="0.2">
      <c r="A3466" s="260"/>
      <c r="B3466" s="181">
        <f t="shared" si="420"/>
        <v>0</v>
      </c>
      <c r="C3466" s="261"/>
      <c r="D3466" s="262"/>
      <c r="E3466" s="266"/>
      <c r="F3466" s="264"/>
      <c r="G3466" s="182">
        <f t="shared" si="421"/>
        <v>0</v>
      </c>
    </row>
    <row r="3467" spans="1:7" ht="20.100000000000001" customHeight="1" x14ac:dyDescent="0.2">
      <c r="A3467" s="260"/>
      <c r="B3467" s="181">
        <f t="shared" si="420"/>
        <v>0</v>
      </c>
      <c r="C3467" s="261"/>
      <c r="D3467" s="262"/>
      <c r="E3467" s="266"/>
      <c r="F3467" s="264"/>
      <c r="G3467" s="182">
        <f t="shared" si="421"/>
        <v>0</v>
      </c>
    </row>
    <row r="3468" spans="1:7" ht="20.100000000000001" customHeight="1" x14ac:dyDescent="0.2">
      <c r="A3468" s="260"/>
      <c r="B3468" s="181">
        <f t="shared" si="420"/>
        <v>0</v>
      </c>
      <c r="C3468" s="261"/>
      <c r="D3468" s="262"/>
      <c r="E3468" s="263"/>
      <c r="F3468" s="264"/>
      <c r="G3468" s="182">
        <f t="shared" si="421"/>
        <v>0</v>
      </c>
    </row>
    <row r="3469" spans="1:7" ht="20.100000000000001" customHeight="1" x14ac:dyDescent="0.2">
      <c r="A3469" s="260"/>
      <c r="B3469" s="181">
        <f t="shared" si="420"/>
        <v>0</v>
      </c>
      <c r="C3469" s="261"/>
      <c r="D3469" s="262"/>
      <c r="E3469" s="263"/>
      <c r="F3469" s="264"/>
      <c r="G3469" s="182">
        <f t="shared" si="421"/>
        <v>0</v>
      </c>
    </row>
    <row r="3470" spans="1:7" ht="20.100000000000001" customHeight="1" x14ac:dyDescent="0.2">
      <c r="A3470" s="260"/>
      <c r="B3470" s="181">
        <f t="shared" si="420"/>
        <v>0</v>
      </c>
      <c r="C3470" s="261"/>
      <c r="D3470" s="262"/>
      <c r="E3470" s="263"/>
      <c r="F3470" s="264"/>
      <c r="G3470" s="182">
        <f t="shared" si="421"/>
        <v>0</v>
      </c>
    </row>
    <row r="3471" spans="1:7" ht="20.100000000000001" customHeight="1" x14ac:dyDescent="0.2">
      <c r="A3471" s="260"/>
      <c r="B3471" s="181">
        <f t="shared" si="420"/>
        <v>0</v>
      </c>
      <c r="C3471" s="261"/>
      <c r="D3471" s="262"/>
      <c r="E3471" s="263"/>
      <c r="F3471" s="264"/>
      <c r="G3471" s="182">
        <f t="shared" si="421"/>
        <v>0</v>
      </c>
    </row>
    <row r="3472" spans="1:7" ht="20.100000000000001" customHeight="1" x14ac:dyDescent="0.2">
      <c r="A3472" s="260"/>
      <c r="B3472" s="181">
        <f t="shared" si="420"/>
        <v>0</v>
      </c>
      <c r="C3472" s="261"/>
      <c r="D3472" s="262"/>
      <c r="E3472" s="263"/>
      <c r="F3472" s="264"/>
      <c r="G3472" s="182">
        <f t="shared" si="421"/>
        <v>0</v>
      </c>
    </row>
    <row r="3473" spans="1:7" ht="20.100000000000001" customHeight="1" x14ac:dyDescent="0.2">
      <c r="A3473" s="260"/>
      <c r="B3473" s="181">
        <f t="shared" si="420"/>
        <v>0</v>
      </c>
      <c r="C3473" s="261"/>
      <c r="D3473" s="262"/>
      <c r="E3473" s="263"/>
      <c r="F3473" s="264"/>
      <c r="G3473" s="182">
        <f t="shared" si="421"/>
        <v>0</v>
      </c>
    </row>
    <row r="3474" spans="1:7" ht="20.100000000000001" customHeight="1" x14ac:dyDescent="0.2">
      <c r="A3474" s="183"/>
      <c r="B3474" s="169"/>
      <c r="C3474" s="169"/>
      <c r="D3474" s="164"/>
      <c r="E3474" s="165"/>
      <c r="F3474" s="184" t="s">
        <v>38</v>
      </c>
      <c r="G3474" s="185">
        <f>SUBTOTAL(9,G3462:G3473)</f>
        <v>0</v>
      </c>
    </row>
    <row r="3475" spans="1:7" ht="20.100000000000001" customHeight="1" x14ac:dyDescent="0.2">
      <c r="A3475" s="183"/>
      <c r="B3475" s="169"/>
      <c r="C3475" s="186" t="s">
        <v>826</v>
      </c>
      <c r="D3475" s="164"/>
      <c r="E3475" s="165"/>
      <c r="F3475" s="166"/>
      <c r="G3475" s="187"/>
    </row>
    <row r="3476" spans="1:7" ht="20.100000000000001" customHeight="1" x14ac:dyDescent="0.2">
      <c r="A3476" s="260"/>
      <c r="B3476" s="181">
        <f t="shared" ref="B3476:B3485" si="422">IF(A3476=0,0,VLOOKUP(A3476,Tabla_Indices,2,FALSE))</f>
        <v>0</v>
      </c>
      <c r="C3476" s="267"/>
      <c r="D3476" s="262"/>
      <c r="E3476" s="263"/>
      <c r="F3476" s="264"/>
      <c r="G3476" s="182">
        <f>ROUND(E3476*F3476,2)</f>
        <v>0</v>
      </c>
    </row>
    <row r="3477" spans="1:7" ht="20.100000000000001" customHeight="1" x14ac:dyDescent="0.2">
      <c r="A3477" s="260"/>
      <c r="B3477" s="181">
        <f t="shared" si="422"/>
        <v>0</v>
      </c>
      <c r="C3477" s="261"/>
      <c r="D3477" s="262"/>
      <c r="E3477" s="263"/>
      <c r="F3477" s="264"/>
      <c r="G3477" s="182">
        <f>ROUND(E3477*F3477,2)</f>
        <v>0</v>
      </c>
    </row>
    <row r="3478" spans="1:7" ht="20.100000000000001" customHeight="1" x14ac:dyDescent="0.2">
      <c r="A3478" s="260"/>
      <c r="B3478" s="181">
        <f t="shared" si="422"/>
        <v>0</v>
      </c>
      <c r="C3478" s="261"/>
      <c r="D3478" s="262"/>
      <c r="E3478" s="263"/>
      <c r="F3478" s="264"/>
      <c r="G3478" s="182">
        <f t="shared" ref="G3478:G3485" si="423">ROUND(E3478*F3478,2)</f>
        <v>0</v>
      </c>
    </row>
    <row r="3479" spans="1:7" ht="20.100000000000001" customHeight="1" x14ac:dyDescent="0.2">
      <c r="A3479" s="260"/>
      <c r="B3479" s="181">
        <f t="shared" si="422"/>
        <v>0</v>
      </c>
      <c r="C3479" s="261"/>
      <c r="D3479" s="262"/>
      <c r="E3479" s="263"/>
      <c r="F3479" s="264"/>
      <c r="G3479" s="182">
        <f t="shared" si="423"/>
        <v>0</v>
      </c>
    </row>
    <row r="3480" spans="1:7" ht="20.100000000000001" customHeight="1" x14ac:dyDescent="0.2">
      <c r="A3480" s="260"/>
      <c r="B3480" s="181">
        <f t="shared" si="422"/>
        <v>0</v>
      </c>
      <c r="C3480" s="261"/>
      <c r="D3480" s="262"/>
      <c r="E3480" s="263"/>
      <c r="F3480" s="264"/>
      <c r="G3480" s="182">
        <f t="shared" si="423"/>
        <v>0</v>
      </c>
    </row>
    <row r="3481" spans="1:7" ht="20.100000000000001" customHeight="1" x14ac:dyDescent="0.2">
      <c r="A3481" s="260"/>
      <c r="B3481" s="181">
        <f t="shared" si="422"/>
        <v>0</v>
      </c>
      <c r="C3481" s="261"/>
      <c r="D3481" s="262"/>
      <c r="E3481" s="263"/>
      <c r="F3481" s="264"/>
      <c r="G3481" s="182">
        <f t="shared" si="423"/>
        <v>0</v>
      </c>
    </row>
    <row r="3482" spans="1:7" ht="20.100000000000001" customHeight="1" x14ac:dyDescent="0.2">
      <c r="A3482" s="260"/>
      <c r="B3482" s="181">
        <f t="shared" si="422"/>
        <v>0</v>
      </c>
      <c r="C3482" s="261"/>
      <c r="D3482" s="262"/>
      <c r="E3482" s="263"/>
      <c r="F3482" s="264"/>
      <c r="G3482" s="182">
        <f t="shared" si="423"/>
        <v>0</v>
      </c>
    </row>
    <row r="3483" spans="1:7" ht="20.100000000000001" customHeight="1" x14ac:dyDescent="0.2">
      <c r="A3483" s="260"/>
      <c r="B3483" s="181">
        <f t="shared" si="422"/>
        <v>0</v>
      </c>
      <c r="C3483" s="261"/>
      <c r="D3483" s="262"/>
      <c r="E3483" s="263"/>
      <c r="F3483" s="264"/>
      <c r="G3483" s="182">
        <f t="shared" si="423"/>
        <v>0</v>
      </c>
    </row>
    <row r="3484" spans="1:7" ht="20.100000000000001" customHeight="1" x14ac:dyDescent="0.2">
      <c r="A3484" s="260"/>
      <c r="B3484" s="181">
        <f t="shared" si="422"/>
        <v>0</v>
      </c>
      <c r="C3484" s="261"/>
      <c r="D3484" s="262"/>
      <c r="E3484" s="263"/>
      <c r="F3484" s="264"/>
      <c r="G3484" s="182">
        <f t="shared" si="423"/>
        <v>0</v>
      </c>
    </row>
    <row r="3485" spans="1:7" ht="20.100000000000001" customHeight="1" x14ac:dyDescent="0.2">
      <c r="A3485" s="260"/>
      <c r="B3485" s="181">
        <f t="shared" si="422"/>
        <v>0</v>
      </c>
      <c r="C3485" s="261"/>
      <c r="D3485" s="262"/>
      <c r="E3485" s="263"/>
      <c r="F3485" s="264"/>
      <c r="G3485" s="182">
        <f t="shared" si="423"/>
        <v>0</v>
      </c>
    </row>
    <row r="3486" spans="1:7" ht="20.100000000000001" customHeight="1" x14ac:dyDescent="0.2">
      <c r="A3486" s="183"/>
      <c r="B3486" s="169"/>
      <c r="C3486" s="169"/>
      <c r="D3486" s="164"/>
      <c r="E3486" s="165"/>
      <c r="F3486" s="184" t="s">
        <v>39</v>
      </c>
      <c r="G3486" s="185">
        <f>SUBTOTAL(9,G3476:G3485)</f>
        <v>0</v>
      </c>
    </row>
    <row r="3487" spans="1:7" ht="20.100000000000001" customHeight="1" x14ac:dyDescent="0.2">
      <c r="A3487" s="183"/>
      <c r="B3487" s="169"/>
      <c r="C3487" s="186" t="s">
        <v>827</v>
      </c>
      <c r="D3487" s="164"/>
      <c r="E3487" s="165"/>
      <c r="F3487" s="169"/>
      <c r="G3487" s="187"/>
    </row>
    <row r="3488" spans="1:7" ht="20.100000000000001" customHeight="1" x14ac:dyDescent="0.2">
      <c r="A3488" s="260"/>
      <c r="B3488" s="181">
        <f t="shared" ref="B3488:B3496" si="424">IF(A3488=0,0,VLOOKUP(A3488,Tabla_Indices,2,FALSE))</f>
        <v>0</v>
      </c>
      <c r="C3488" s="261"/>
      <c r="D3488" s="262"/>
      <c r="E3488" s="263"/>
      <c r="F3488" s="268"/>
      <c r="G3488" s="188">
        <f>ROUND(E3488*F3488,2)</f>
        <v>0</v>
      </c>
    </row>
    <row r="3489" spans="1:7" ht="20.100000000000001" customHeight="1" x14ac:dyDescent="0.2">
      <c r="A3489" s="260"/>
      <c r="B3489" s="181">
        <f t="shared" si="424"/>
        <v>0</v>
      </c>
      <c r="C3489" s="267"/>
      <c r="D3489" s="262"/>
      <c r="E3489" s="263"/>
      <c r="F3489" s="264"/>
      <c r="G3489" s="188">
        <f>ROUND(E3489*F3489,2)</f>
        <v>0</v>
      </c>
    </row>
    <row r="3490" spans="1:7" ht="20.100000000000001" customHeight="1" x14ac:dyDescent="0.2">
      <c r="A3490" s="260"/>
      <c r="B3490" s="181">
        <f t="shared" si="424"/>
        <v>0</v>
      </c>
      <c r="C3490" s="269"/>
      <c r="D3490" s="262"/>
      <c r="E3490" s="263"/>
      <c r="F3490" s="264"/>
      <c r="G3490" s="188">
        <f>ROUND(E3490*F3490,2)</f>
        <v>0</v>
      </c>
    </row>
    <row r="3491" spans="1:7" ht="20.100000000000001" customHeight="1" x14ac:dyDescent="0.2">
      <c r="A3491" s="260"/>
      <c r="B3491" s="181">
        <f t="shared" si="424"/>
        <v>0</v>
      </c>
      <c r="C3491" s="269"/>
      <c r="D3491" s="262"/>
      <c r="E3491" s="263"/>
      <c r="F3491" s="264"/>
      <c r="G3491" s="188">
        <f>ROUND(E3491*F3491,2)</f>
        <v>0</v>
      </c>
    </row>
    <row r="3492" spans="1:7" ht="20.100000000000001" customHeight="1" x14ac:dyDescent="0.2">
      <c r="A3492" s="260"/>
      <c r="B3492" s="181">
        <f t="shared" si="424"/>
        <v>0</v>
      </c>
      <c r="C3492" s="269"/>
      <c r="D3492" s="262"/>
      <c r="E3492" s="263"/>
      <c r="F3492" s="264"/>
      <c r="G3492" s="188">
        <f t="shared" ref="G3492:G3496" si="425">ROUND(E3492*F3492,2)</f>
        <v>0</v>
      </c>
    </row>
    <row r="3493" spans="1:7" ht="20.100000000000001" customHeight="1" x14ac:dyDescent="0.2">
      <c r="A3493" s="260"/>
      <c r="B3493" s="181">
        <f t="shared" si="424"/>
        <v>0</v>
      </c>
      <c r="C3493" s="269"/>
      <c r="D3493" s="262"/>
      <c r="E3493" s="263"/>
      <c r="F3493" s="264"/>
      <c r="G3493" s="188">
        <f t="shared" si="425"/>
        <v>0</v>
      </c>
    </row>
    <row r="3494" spans="1:7" ht="20.100000000000001" customHeight="1" x14ac:dyDescent="0.2">
      <c r="A3494" s="260"/>
      <c r="B3494" s="181">
        <f t="shared" si="424"/>
        <v>0</v>
      </c>
      <c r="C3494" s="261"/>
      <c r="D3494" s="262"/>
      <c r="E3494" s="263"/>
      <c r="F3494" s="264"/>
      <c r="G3494" s="188">
        <f t="shared" si="425"/>
        <v>0</v>
      </c>
    </row>
    <row r="3495" spans="1:7" ht="20.100000000000001" customHeight="1" x14ac:dyDescent="0.2">
      <c r="A3495" s="260"/>
      <c r="B3495" s="181">
        <f t="shared" si="424"/>
        <v>0</v>
      </c>
      <c r="C3495" s="261"/>
      <c r="D3495" s="262"/>
      <c r="E3495" s="263"/>
      <c r="F3495" s="264"/>
      <c r="G3495" s="188">
        <f t="shared" si="425"/>
        <v>0</v>
      </c>
    </row>
    <row r="3496" spans="1:7" ht="20.100000000000001" customHeight="1" x14ac:dyDescent="0.2">
      <c r="A3496" s="260"/>
      <c r="B3496" s="181">
        <f t="shared" si="424"/>
        <v>0</v>
      </c>
      <c r="C3496" s="261"/>
      <c r="D3496" s="262"/>
      <c r="E3496" s="263"/>
      <c r="F3496" s="264"/>
      <c r="G3496" s="188">
        <f t="shared" si="425"/>
        <v>0</v>
      </c>
    </row>
    <row r="3497" spans="1:7" ht="20.100000000000001" customHeight="1" x14ac:dyDescent="0.2">
      <c r="A3497" s="189"/>
      <c r="B3497" s="164"/>
      <c r="C3497" s="169"/>
      <c r="D3497" s="164"/>
      <c r="E3497" s="165"/>
      <c r="F3497" s="184" t="s">
        <v>40</v>
      </c>
      <c r="G3497" s="185">
        <f>SUBTOTAL(9,G3488:G3496)</f>
        <v>0</v>
      </c>
    </row>
    <row r="3498" spans="1:7" ht="20.100000000000001" customHeight="1" thickBot="1" x14ac:dyDescent="0.25">
      <c r="A3498" s="190"/>
      <c r="B3498" s="191"/>
      <c r="C3498" s="192"/>
      <c r="D3498" s="191"/>
      <c r="E3498" s="193"/>
      <c r="F3498" s="194"/>
      <c r="G3498" s="195"/>
    </row>
    <row r="3499" spans="1:7" ht="20.100000000000001" customHeight="1" thickBot="1" x14ac:dyDescent="0.25">
      <c r="A3499" s="244" t="str">
        <f>B3457</f>
        <v>19-3</v>
      </c>
      <c r="B3499" s="242" t="str">
        <f>C3457</f>
        <v>Instalación eléctrica - Corrientes débiles</v>
      </c>
      <c r="C3499" s="196"/>
      <c r="D3499" s="196" t="s">
        <v>41</v>
      </c>
      <c r="E3499" s="197"/>
      <c r="F3499" s="198" t="s">
        <v>42</v>
      </c>
      <c r="G3499" s="199">
        <f>SUBTOTAL(9,G3462:G3498)</f>
        <v>0</v>
      </c>
    </row>
    <row r="3500" spans="1:7" ht="20.100000000000001" customHeight="1" thickTop="1" thickBot="1" x14ac:dyDescent="0.25">
      <c r="A3500" s="298"/>
      <c r="B3500" s="299"/>
      <c r="C3500" s="300"/>
      <c r="D3500" s="300"/>
      <c r="E3500" s="301"/>
      <c r="F3500" s="302"/>
      <c r="G3500" s="303"/>
    </row>
    <row r="3501" spans="1:7" ht="20.100000000000001" customHeight="1" thickTop="1" x14ac:dyDescent="0.2">
      <c r="A3501" s="335" t="s">
        <v>44</v>
      </c>
      <c r="B3501" s="336"/>
      <c r="C3501" s="336"/>
      <c r="D3501" s="336"/>
      <c r="E3501" s="336"/>
      <c r="F3501" s="336"/>
      <c r="G3501" s="337"/>
    </row>
    <row r="3502" spans="1:7" ht="20.100000000000001" customHeight="1" x14ac:dyDescent="0.2">
      <c r="A3502" s="154" t="s">
        <v>823</v>
      </c>
      <c r="B3502" s="155" t="str">
        <f>Comitente</f>
        <v>DIRECCIÓN ARQUITECTURA</v>
      </c>
      <c r="C3502" s="156"/>
      <c r="D3502" s="157"/>
      <c r="E3502" s="157"/>
      <c r="F3502" s="158"/>
      <c r="G3502" s="159"/>
    </row>
    <row r="3503" spans="1:7" ht="20.100000000000001" customHeight="1" x14ac:dyDescent="0.2">
      <c r="A3503" s="154" t="s">
        <v>824</v>
      </c>
      <c r="B3503" s="155">
        <f>Contratista</f>
        <v>0</v>
      </c>
      <c r="C3503" s="160"/>
      <c r="D3503" s="160"/>
      <c r="E3503" s="160"/>
      <c r="F3503" s="155"/>
      <c r="G3503" s="161"/>
    </row>
    <row r="3504" spans="1:7" ht="20.100000000000001" customHeight="1" x14ac:dyDescent="0.2">
      <c r="A3504" s="154" t="s">
        <v>31</v>
      </c>
      <c r="B3504" s="155" t="str">
        <f>Obra</f>
        <v>ESTADIO DEPORTIVO U.P.C.N.</v>
      </c>
      <c r="C3504" s="160"/>
      <c r="D3504" s="160"/>
      <c r="E3504" s="160"/>
      <c r="F3504" s="155" t="s">
        <v>45</v>
      </c>
      <c r="G3504" s="161" t="str">
        <f>Fecha_Base</f>
        <v>02/11/2017</v>
      </c>
    </row>
    <row r="3505" spans="1:7" ht="20.100000000000001" customHeight="1" x14ac:dyDescent="0.2">
      <c r="A3505" s="162" t="s">
        <v>822</v>
      </c>
      <c r="B3505" s="163" t="str">
        <f>Ubicación</f>
        <v>DEPARTAMENTO RAWSON</v>
      </c>
      <c r="C3505" s="163"/>
      <c r="D3505" s="164"/>
      <c r="E3505" s="165"/>
      <c r="F3505" s="166"/>
      <c r="G3505" s="167"/>
    </row>
    <row r="3506" spans="1:7" ht="20.100000000000001" customHeight="1" x14ac:dyDescent="0.2">
      <c r="A3506" s="162" t="s">
        <v>46</v>
      </c>
      <c r="B3506" s="270">
        <v>19</v>
      </c>
      <c r="C3506" s="169" t="str">
        <f>IF(B3506="","",VLOOKUP(B3506,Computo_Presupuesto,2,FALSE))</f>
        <v>INSTALACIONES ELECTRICA</v>
      </c>
      <c r="D3506" s="170"/>
      <c r="E3506" s="165"/>
      <c r="F3506" s="166"/>
      <c r="G3506" s="167"/>
    </row>
    <row r="3507" spans="1:7" ht="20.100000000000001" customHeight="1" x14ac:dyDescent="0.2">
      <c r="A3507" s="162" t="s">
        <v>32</v>
      </c>
      <c r="B3507" s="248" t="s">
        <v>1808</v>
      </c>
      <c r="C3507" s="169" t="str">
        <f>IF(B3507=0,"",VLOOKUP(B3507,Computo_Presupuesto,2,FALSE))</f>
        <v>Instalación eléctrica - Cañerias y/o bandejas</v>
      </c>
      <c r="D3507" s="164"/>
      <c r="E3507" s="165"/>
      <c r="F3507" s="163" t="s">
        <v>33</v>
      </c>
      <c r="G3507" s="171" t="str">
        <f>IF(B3507=0,"",VLOOKUP(B3507,Computo_Presupuesto,4,FALSE))</f>
        <v>gl</v>
      </c>
    </row>
    <row r="3508" spans="1:7" ht="20.100000000000001" customHeight="1" x14ac:dyDescent="0.2">
      <c r="A3508" s="162"/>
      <c r="B3508" s="163"/>
      <c r="C3508" s="169"/>
      <c r="D3508" s="164"/>
      <c r="E3508" s="165"/>
      <c r="F3508" s="169"/>
      <c r="G3508" s="172"/>
    </row>
    <row r="3509" spans="1:7" ht="20.100000000000001" customHeight="1" x14ac:dyDescent="0.2">
      <c r="A3509" s="338" t="s">
        <v>685</v>
      </c>
      <c r="B3509" s="339"/>
      <c r="C3509" s="340" t="s">
        <v>0</v>
      </c>
      <c r="D3509" s="340" t="s">
        <v>34</v>
      </c>
      <c r="E3509" s="341" t="s">
        <v>35</v>
      </c>
      <c r="F3509" s="342" t="s">
        <v>36</v>
      </c>
      <c r="G3509" s="343" t="s">
        <v>37</v>
      </c>
    </row>
    <row r="3510" spans="1:7" ht="20.100000000000001" customHeight="1" x14ac:dyDescent="0.2">
      <c r="A3510" s="173" t="s">
        <v>686</v>
      </c>
      <c r="B3510" s="174" t="s">
        <v>687</v>
      </c>
      <c r="C3510" s="340"/>
      <c r="D3510" s="340"/>
      <c r="E3510" s="341"/>
      <c r="F3510" s="342"/>
      <c r="G3510" s="343"/>
    </row>
    <row r="3511" spans="1:7" ht="20.100000000000001" customHeight="1" x14ac:dyDescent="0.2">
      <c r="A3511" s="276"/>
      <c r="B3511" s="175"/>
      <c r="C3511" s="176" t="s">
        <v>825</v>
      </c>
      <c r="D3511" s="177"/>
      <c r="E3511" s="178"/>
      <c r="F3511" s="179"/>
      <c r="G3511" s="180"/>
    </row>
    <row r="3512" spans="1:7" ht="20.100000000000001" customHeight="1" x14ac:dyDescent="0.2">
      <c r="A3512" s="260"/>
      <c r="B3512" s="181">
        <f t="shared" ref="B3512:B3523" si="426">IF(A3512=0,0,VLOOKUP(A3512,Tabla_Indices,2,FALSE))</f>
        <v>0</v>
      </c>
      <c r="C3512" s="261"/>
      <c r="D3512" s="262"/>
      <c r="E3512" s="263"/>
      <c r="F3512" s="264"/>
      <c r="G3512" s="182">
        <f>ROUND(E3512*F3512,2)</f>
        <v>0</v>
      </c>
    </row>
    <row r="3513" spans="1:7" ht="20.100000000000001" customHeight="1" x14ac:dyDescent="0.2">
      <c r="A3513" s="265"/>
      <c r="B3513" s="181">
        <f t="shared" si="426"/>
        <v>0</v>
      </c>
      <c r="C3513" s="261"/>
      <c r="D3513" s="262"/>
      <c r="E3513" s="263"/>
      <c r="F3513" s="264"/>
      <c r="G3513" s="182">
        <f t="shared" ref="G3513:G3523" si="427">ROUND(E3513*F3513,2)</f>
        <v>0</v>
      </c>
    </row>
    <row r="3514" spans="1:7" ht="20.100000000000001" customHeight="1" x14ac:dyDescent="0.2">
      <c r="A3514" s="260"/>
      <c r="B3514" s="181">
        <f t="shared" si="426"/>
        <v>0</v>
      </c>
      <c r="C3514" s="261"/>
      <c r="D3514" s="262"/>
      <c r="E3514" s="263"/>
      <c r="F3514" s="264"/>
      <c r="G3514" s="182">
        <f t="shared" si="427"/>
        <v>0</v>
      </c>
    </row>
    <row r="3515" spans="1:7" ht="20.100000000000001" customHeight="1" x14ac:dyDescent="0.2">
      <c r="A3515" s="260"/>
      <c r="B3515" s="181">
        <f t="shared" si="426"/>
        <v>0</v>
      </c>
      <c r="C3515" s="261"/>
      <c r="D3515" s="262"/>
      <c r="E3515" s="263"/>
      <c r="F3515" s="264"/>
      <c r="G3515" s="182">
        <f t="shared" si="427"/>
        <v>0</v>
      </c>
    </row>
    <row r="3516" spans="1:7" ht="20.100000000000001" customHeight="1" x14ac:dyDescent="0.2">
      <c r="A3516" s="260"/>
      <c r="B3516" s="181">
        <f t="shared" si="426"/>
        <v>0</v>
      </c>
      <c r="C3516" s="261"/>
      <c r="D3516" s="262"/>
      <c r="E3516" s="266"/>
      <c r="F3516" s="264"/>
      <c r="G3516" s="182">
        <f t="shared" si="427"/>
        <v>0</v>
      </c>
    </row>
    <row r="3517" spans="1:7" ht="20.100000000000001" customHeight="1" x14ac:dyDescent="0.2">
      <c r="A3517" s="260"/>
      <c r="B3517" s="181">
        <f t="shared" si="426"/>
        <v>0</v>
      </c>
      <c r="C3517" s="261"/>
      <c r="D3517" s="262"/>
      <c r="E3517" s="266"/>
      <c r="F3517" s="264"/>
      <c r="G3517" s="182">
        <f t="shared" si="427"/>
        <v>0</v>
      </c>
    </row>
    <row r="3518" spans="1:7" ht="20.100000000000001" customHeight="1" x14ac:dyDescent="0.2">
      <c r="A3518" s="260"/>
      <c r="B3518" s="181">
        <f t="shared" si="426"/>
        <v>0</v>
      </c>
      <c r="C3518" s="261"/>
      <c r="D3518" s="262"/>
      <c r="E3518" s="263"/>
      <c r="F3518" s="264"/>
      <c r="G3518" s="182">
        <f t="shared" si="427"/>
        <v>0</v>
      </c>
    </row>
    <row r="3519" spans="1:7" ht="20.100000000000001" customHeight="1" x14ac:dyDescent="0.2">
      <c r="A3519" s="260"/>
      <c r="B3519" s="181">
        <f t="shared" si="426"/>
        <v>0</v>
      </c>
      <c r="C3519" s="261"/>
      <c r="D3519" s="262"/>
      <c r="E3519" s="263"/>
      <c r="F3519" s="264"/>
      <c r="G3519" s="182">
        <f t="shared" si="427"/>
        <v>0</v>
      </c>
    </row>
    <row r="3520" spans="1:7" ht="20.100000000000001" customHeight="1" x14ac:dyDescent="0.2">
      <c r="A3520" s="260"/>
      <c r="B3520" s="181">
        <f t="shared" si="426"/>
        <v>0</v>
      </c>
      <c r="C3520" s="261"/>
      <c r="D3520" s="262"/>
      <c r="E3520" s="263"/>
      <c r="F3520" s="264"/>
      <c r="G3520" s="182">
        <f t="shared" si="427"/>
        <v>0</v>
      </c>
    </row>
    <row r="3521" spans="1:7" ht="20.100000000000001" customHeight="1" x14ac:dyDescent="0.2">
      <c r="A3521" s="260"/>
      <c r="B3521" s="181">
        <f t="shared" si="426"/>
        <v>0</v>
      </c>
      <c r="C3521" s="261"/>
      <c r="D3521" s="262"/>
      <c r="E3521" s="263"/>
      <c r="F3521" s="264"/>
      <c r="G3521" s="182">
        <f t="shared" si="427"/>
        <v>0</v>
      </c>
    </row>
    <row r="3522" spans="1:7" ht="20.100000000000001" customHeight="1" x14ac:dyDescent="0.2">
      <c r="A3522" s="260"/>
      <c r="B3522" s="181">
        <f t="shared" si="426"/>
        <v>0</v>
      </c>
      <c r="C3522" s="261"/>
      <c r="D3522" s="262"/>
      <c r="E3522" s="263"/>
      <c r="F3522" s="264"/>
      <c r="G3522" s="182">
        <f t="shared" si="427"/>
        <v>0</v>
      </c>
    </row>
    <row r="3523" spans="1:7" ht="20.100000000000001" customHeight="1" x14ac:dyDescent="0.2">
      <c r="A3523" s="260"/>
      <c r="B3523" s="181">
        <f t="shared" si="426"/>
        <v>0</v>
      </c>
      <c r="C3523" s="261"/>
      <c r="D3523" s="262"/>
      <c r="E3523" s="263"/>
      <c r="F3523" s="264"/>
      <c r="G3523" s="182">
        <f t="shared" si="427"/>
        <v>0</v>
      </c>
    </row>
    <row r="3524" spans="1:7" ht="20.100000000000001" customHeight="1" x14ac:dyDescent="0.2">
      <c r="A3524" s="183"/>
      <c r="B3524" s="169"/>
      <c r="C3524" s="169"/>
      <c r="D3524" s="164"/>
      <c r="E3524" s="165"/>
      <c r="F3524" s="184" t="s">
        <v>38</v>
      </c>
      <c r="G3524" s="185">
        <f>SUBTOTAL(9,G3512:G3523)</f>
        <v>0</v>
      </c>
    </row>
    <row r="3525" spans="1:7" ht="20.100000000000001" customHeight="1" x14ac:dyDescent="0.2">
      <c r="A3525" s="183"/>
      <c r="B3525" s="169"/>
      <c r="C3525" s="186" t="s">
        <v>826</v>
      </c>
      <c r="D3525" s="164"/>
      <c r="E3525" s="165"/>
      <c r="F3525" s="166"/>
      <c r="G3525" s="187"/>
    </row>
    <row r="3526" spans="1:7" ht="20.100000000000001" customHeight="1" x14ac:dyDescent="0.2">
      <c r="A3526" s="260"/>
      <c r="B3526" s="181">
        <f t="shared" ref="B3526:B3535" si="428">IF(A3526=0,0,VLOOKUP(A3526,Tabla_Indices,2,FALSE))</f>
        <v>0</v>
      </c>
      <c r="C3526" s="267"/>
      <c r="D3526" s="262"/>
      <c r="E3526" s="263"/>
      <c r="F3526" s="264"/>
      <c r="G3526" s="182">
        <f>ROUND(E3526*F3526,2)</f>
        <v>0</v>
      </c>
    </row>
    <row r="3527" spans="1:7" ht="20.100000000000001" customHeight="1" x14ac:dyDescent="0.2">
      <c r="A3527" s="260"/>
      <c r="B3527" s="181">
        <f t="shared" si="428"/>
        <v>0</v>
      </c>
      <c r="C3527" s="261"/>
      <c r="D3527" s="262"/>
      <c r="E3527" s="263"/>
      <c r="F3527" s="264"/>
      <c r="G3527" s="182">
        <f>ROUND(E3527*F3527,2)</f>
        <v>0</v>
      </c>
    </row>
    <row r="3528" spans="1:7" ht="20.100000000000001" customHeight="1" x14ac:dyDescent="0.2">
      <c r="A3528" s="260"/>
      <c r="B3528" s="181">
        <f t="shared" si="428"/>
        <v>0</v>
      </c>
      <c r="C3528" s="261"/>
      <c r="D3528" s="262"/>
      <c r="E3528" s="263"/>
      <c r="F3528" s="264"/>
      <c r="G3528" s="182">
        <f t="shared" ref="G3528:G3535" si="429">ROUND(E3528*F3528,2)</f>
        <v>0</v>
      </c>
    </row>
    <row r="3529" spans="1:7" ht="20.100000000000001" customHeight="1" x14ac:dyDescent="0.2">
      <c r="A3529" s="260"/>
      <c r="B3529" s="181">
        <f t="shared" si="428"/>
        <v>0</v>
      </c>
      <c r="C3529" s="261"/>
      <c r="D3529" s="262"/>
      <c r="E3529" s="263"/>
      <c r="F3529" s="264"/>
      <c r="G3529" s="182">
        <f t="shared" si="429"/>
        <v>0</v>
      </c>
    </row>
    <row r="3530" spans="1:7" ht="20.100000000000001" customHeight="1" x14ac:dyDescent="0.2">
      <c r="A3530" s="260"/>
      <c r="B3530" s="181">
        <f t="shared" si="428"/>
        <v>0</v>
      </c>
      <c r="C3530" s="261"/>
      <c r="D3530" s="262"/>
      <c r="E3530" s="263"/>
      <c r="F3530" s="264"/>
      <c r="G3530" s="182">
        <f t="shared" si="429"/>
        <v>0</v>
      </c>
    </row>
    <row r="3531" spans="1:7" ht="20.100000000000001" customHeight="1" x14ac:dyDescent="0.2">
      <c r="A3531" s="260"/>
      <c r="B3531" s="181">
        <f t="shared" si="428"/>
        <v>0</v>
      </c>
      <c r="C3531" s="261"/>
      <c r="D3531" s="262"/>
      <c r="E3531" s="263"/>
      <c r="F3531" s="264"/>
      <c r="G3531" s="182">
        <f t="shared" si="429"/>
        <v>0</v>
      </c>
    </row>
    <row r="3532" spans="1:7" ht="20.100000000000001" customHeight="1" x14ac:dyDescent="0.2">
      <c r="A3532" s="260"/>
      <c r="B3532" s="181">
        <f t="shared" si="428"/>
        <v>0</v>
      </c>
      <c r="C3532" s="261"/>
      <c r="D3532" s="262"/>
      <c r="E3532" s="263"/>
      <c r="F3532" s="264"/>
      <c r="G3532" s="182">
        <f t="shared" si="429"/>
        <v>0</v>
      </c>
    </row>
    <row r="3533" spans="1:7" ht="20.100000000000001" customHeight="1" x14ac:dyDescent="0.2">
      <c r="A3533" s="260"/>
      <c r="B3533" s="181">
        <f t="shared" si="428"/>
        <v>0</v>
      </c>
      <c r="C3533" s="261"/>
      <c r="D3533" s="262"/>
      <c r="E3533" s="263"/>
      <c r="F3533" s="264"/>
      <c r="G3533" s="182">
        <f t="shared" si="429"/>
        <v>0</v>
      </c>
    </row>
    <row r="3534" spans="1:7" ht="20.100000000000001" customHeight="1" x14ac:dyDescent="0.2">
      <c r="A3534" s="260"/>
      <c r="B3534" s="181">
        <f t="shared" si="428"/>
        <v>0</v>
      </c>
      <c r="C3534" s="261"/>
      <c r="D3534" s="262"/>
      <c r="E3534" s="263"/>
      <c r="F3534" s="264"/>
      <c r="G3534" s="182">
        <f t="shared" si="429"/>
        <v>0</v>
      </c>
    </row>
    <row r="3535" spans="1:7" ht="20.100000000000001" customHeight="1" x14ac:dyDescent="0.2">
      <c r="A3535" s="260"/>
      <c r="B3535" s="181">
        <f t="shared" si="428"/>
        <v>0</v>
      </c>
      <c r="C3535" s="261"/>
      <c r="D3535" s="262"/>
      <c r="E3535" s="263"/>
      <c r="F3535" s="264"/>
      <c r="G3535" s="182">
        <f t="shared" si="429"/>
        <v>0</v>
      </c>
    </row>
    <row r="3536" spans="1:7" ht="20.100000000000001" customHeight="1" x14ac:dyDescent="0.2">
      <c r="A3536" s="183"/>
      <c r="B3536" s="169"/>
      <c r="C3536" s="169"/>
      <c r="D3536" s="164"/>
      <c r="E3536" s="165"/>
      <c r="F3536" s="184" t="s">
        <v>39</v>
      </c>
      <c r="G3536" s="185">
        <f>SUBTOTAL(9,G3526:G3535)</f>
        <v>0</v>
      </c>
    </row>
    <row r="3537" spans="1:7" ht="20.100000000000001" customHeight="1" x14ac:dyDescent="0.2">
      <c r="A3537" s="183"/>
      <c r="B3537" s="169"/>
      <c r="C3537" s="186" t="s">
        <v>827</v>
      </c>
      <c r="D3537" s="164"/>
      <c r="E3537" s="165"/>
      <c r="F3537" s="169"/>
      <c r="G3537" s="187"/>
    </row>
    <row r="3538" spans="1:7" ht="20.100000000000001" customHeight="1" x14ac:dyDescent="0.2">
      <c r="A3538" s="260"/>
      <c r="B3538" s="181">
        <f t="shared" ref="B3538:B3546" si="430">IF(A3538=0,0,VLOOKUP(A3538,Tabla_Indices,2,FALSE))</f>
        <v>0</v>
      </c>
      <c r="C3538" s="261"/>
      <c r="D3538" s="262"/>
      <c r="E3538" s="263"/>
      <c r="F3538" s="268"/>
      <c r="G3538" s="188">
        <f>ROUND(E3538*F3538,2)</f>
        <v>0</v>
      </c>
    </row>
    <row r="3539" spans="1:7" ht="20.100000000000001" customHeight="1" x14ac:dyDescent="0.2">
      <c r="A3539" s="260"/>
      <c r="B3539" s="181">
        <f t="shared" si="430"/>
        <v>0</v>
      </c>
      <c r="C3539" s="267"/>
      <c r="D3539" s="262"/>
      <c r="E3539" s="263"/>
      <c r="F3539" s="264"/>
      <c r="G3539" s="188">
        <f>ROUND(E3539*F3539,2)</f>
        <v>0</v>
      </c>
    </row>
    <row r="3540" spans="1:7" ht="20.100000000000001" customHeight="1" x14ac:dyDescent="0.2">
      <c r="A3540" s="260"/>
      <c r="B3540" s="181">
        <f t="shared" si="430"/>
        <v>0</v>
      </c>
      <c r="C3540" s="269"/>
      <c r="D3540" s="262"/>
      <c r="E3540" s="263"/>
      <c r="F3540" s="264"/>
      <c r="G3540" s="188">
        <f>ROUND(E3540*F3540,2)</f>
        <v>0</v>
      </c>
    </row>
    <row r="3541" spans="1:7" ht="20.100000000000001" customHeight="1" x14ac:dyDescent="0.2">
      <c r="A3541" s="260"/>
      <c r="B3541" s="181">
        <f t="shared" si="430"/>
        <v>0</v>
      </c>
      <c r="C3541" s="269"/>
      <c r="D3541" s="262"/>
      <c r="E3541" s="263"/>
      <c r="F3541" s="264"/>
      <c r="G3541" s="188">
        <f>ROUND(E3541*F3541,2)</f>
        <v>0</v>
      </c>
    </row>
    <row r="3542" spans="1:7" ht="20.100000000000001" customHeight="1" x14ac:dyDescent="0.2">
      <c r="A3542" s="260"/>
      <c r="B3542" s="181">
        <f t="shared" si="430"/>
        <v>0</v>
      </c>
      <c r="C3542" s="269"/>
      <c r="D3542" s="262"/>
      <c r="E3542" s="263"/>
      <c r="F3542" s="264"/>
      <c r="G3542" s="188">
        <f t="shared" ref="G3542:G3546" si="431">ROUND(E3542*F3542,2)</f>
        <v>0</v>
      </c>
    </row>
    <row r="3543" spans="1:7" ht="20.100000000000001" customHeight="1" x14ac:dyDescent="0.2">
      <c r="A3543" s="260"/>
      <c r="B3543" s="181">
        <f t="shared" si="430"/>
        <v>0</v>
      </c>
      <c r="C3543" s="269"/>
      <c r="D3543" s="262"/>
      <c r="E3543" s="263"/>
      <c r="F3543" s="264"/>
      <c r="G3543" s="188">
        <f t="shared" si="431"/>
        <v>0</v>
      </c>
    </row>
    <row r="3544" spans="1:7" ht="20.100000000000001" customHeight="1" x14ac:dyDescent="0.2">
      <c r="A3544" s="260"/>
      <c r="B3544" s="181">
        <f t="shared" si="430"/>
        <v>0</v>
      </c>
      <c r="C3544" s="261"/>
      <c r="D3544" s="262"/>
      <c r="E3544" s="263"/>
      <c r="F3544" s="264"/>
      <c r="G3544" s="188">
        <f t="shared" si="431"/>
        <v>0</v>
      </c>
    </row>
    <row r="3545" spans="1:7" ht="20.100000000000001" customHeight="1" x14ac:dyDescent="0.2">
      <c r="A3545" s="260"/>
      <c r="B3545" s="181">
        <f t="shared" si="430"/>
        <v>0</v>
      </c>
      <c r="C3545" s="261"/>
      <c r="D3545" s="262"/>
      <c r="E3545" s="263"/>
      <c r="F3545" s="264"/>
      <c r="G3545" s="188">
        <f t="shared" si="431"/>
        <v>0</v>
      </c>
    </row>
    <row r="3546" spans="1:7" ht="20.100000000000001" customHeight="1" x14ac:dyDescent="0.2">
      <c r="A3546" s="260"/>
      <c r="B3546" s="181">
        <f t="shared" si="430"/>
        <v>0</v>
      </c>
      <c r="C3546" s="261"/>
      <c r="D3546" s="262"/>
      <c r="E3546" s="263"/>
      <c r="F3546" s="264"/>
      <c r="G3546" s="188">
        <f t="shared" si="431"/>
        <v>0</v>
      </c>
    </row>
    <row r="3547" spans="1:7" ht="20.100000000000001" customHeight="1" x14ac:dyDescent="0.2">
      <c r="A3547" s="189"/>
      <c r="B3547" s="164"/>
      <c r="C3547" s="169"/>
      <c r="D3547" s="164"/>
      <c r="E3547" s="165"/>
      <c r="F3547" s="184" t="s">
        <v>40</v>
      </c>
      <c r="G3547" s="185">
        <f>SUBTOTAL(9,G3538:G3546)</f>
        <v>0</v>
      </c>
    </row>
    <row r="3548" spans="1:7" ht="20.100000000000001" customHeight="1" thickBot="1" x14ac:dyDescent="0.25">
      <c r="A3548" s="190"/>
      <c r="B3548" s="191"/>
      <c r="C3548" s="192"/>
      <c r="D3548" s="191"/>
      <c r="E3548" s="193"/>
      <c r="F3548" s="194"/>
      <c r="G3548" s="195"/>
    </row>
    <row r="3549" spans="1:7" ht="20.100000000000001" customHeight="1" thickBot="1" x14ac:dyDescent="0.25">
      <c r="A3549" s="244" t="str">
        <f>B3507</f>
        <v>19-4</v>
      </c>
      <c r="B3549" s="242" t="str">
        <f>C3507</f>
        <v>Instalación eléctrica - Cañerias y/o bandejas</v>
      </c>
      <c r="C3549" s="196"/>
      <c r="D3549" s="196" t="s">
        <v>41</v>
      </c>
      <c r="E3549" s="197"/>
      <c r="F3549" s="198" t="s">
        <v>42</v>
      </c>
      <c r="G3549" s="199">
        <f>SUBTOTAL(9,G3512:G3548)</f>
        <v>0</v>
      </c>
    </row>
    <row r="3550" spans="1:7" ht="20.100000000000001" customHeight="1" thickTop="1" thickBot="1" x14ac:dyDescent="0.25"/>
    <row r="3551" spans="1:7" ht="20.100000000000001" customHeight="1" thickTop="1" x14ac:dyDescent="0.2">
      <c r="A3551" s="335" t="s">
        <v>44</v>
      </c>
      <c r="B3551" s="336"/>
      <c r="C3551" s="336"/>
      <c r="D3551" s="336"/>
      <c r="E3551" s="336"/>
      <c r="F3551" s="336"/>
      <c r="G3551" s="337"/>
    </row>
    <row r="3552" spans="1:7" ht="20.100000000000001" customHeight="1" x14ac:dyDescent="0.2">
      <c r="A3552" s="154" t="s">
        <v>823</v>
      </c>
      <c r="B3552" s="155" t="str">
        <f>Comitente</f>
        <v>DIRECCIÓN ARQUITECTURA</v>
      </c>
      <c r="C3552" s="156"/>
      <c r="D3552" s="157"/>
      <c r="E3552" s="157"/>
      <c r="F3552" s="158"/>
      <c r="G3552" s="159"/>
    </row>
    <row r="3553" spans="1:7" ht="20.100000000000001" customHeight="1" x14ac:dyDescent="0.2">
      <c r="A3553" s="154" t="s">
        <v>824</v>
      </c>
      <c r="B3553" s="155">
        <f>Contratista</f>
        <v>0</v>
      </c>
      <c r="C3553" s="160"/>
      <c r="D3553" s="160"/>
      <c r="E3553" s="160"/>
      <c r="F3553" s="155"/>
      <c r="G3553" s="161"/>
    </row>
    <row r="3554" spans="1:7" ht="20.100000000000001" customHeight="1" x14ac:dyDescent="0.2">
      <c r="A3554" s="154" t="s">
        <v>31</v>
      </c>
      <c r="B3554" s="155" t="str">
        <f>Obra</f>
        <v>ESTADIO DEPORTIVO U.P.C.N.</v>
      </c>
      <c r="C3554" s="160"/>
      <c r="D3554" s="160"/>
      <c r="E3554" s="160"/>
      <c r="F3554" s="155" t="s">
        <v>45</v>
      </c>
      <c r="G3554" s="161" t="str">
        <f>Fecha_Base</f>
        <v>02/11/2017</v>
      </c>
    </row>
    <row r="3555" spans="1:7" ht="20.100000000000001" customHeight="1" x14ac:dyDescent="0.2">
      <c r="A3555" s="162" t="s">
        <v>822</v>
      </c>
      <c r="B3555" s="163" t="str">
        <f>Ubicación</f>
        <v>DEPARTAMENTO RAWSON</v>
      </c>
      <c r="C3555" s="163"/>
      <c r="D3555" s="164"/>
      <c r="E3555" s="165"/>
      <c r="F3555" s="166"/>
      <c r="G3555" s="167"/>
    </row>
    <row r="3556" spans="1:7" ht="20.100000000000001" customHeight="1" x14ac:dyDescent="0.2">
      <c r="A3556" s="162" t="s">
        <v>46</v>
      </c>
      <c r="B3556" s="270">
        <v>19</v>
      </c>
      <c r="C3556" s="169" t="str">
        <f>IF(B3556="","",VLOOKUP(B3556,Computo_Presupuesto,2,FALSE))</f>
        <v>INSTALACIONES ELECTRICA</v>
      </c>
      <c r="D3556" s="170"/>
      <c r="E3556" s="165"/>
      <c r="F3556" s="166"/>
      <c r="G3556" s="167"/>
    </row>
    <row r="3557" spans="1:7" ht="20.100000000000001" customHeight="1" x14ac:dyDescent="0.2">
      <c r="A3557" s="162" t="s">
        <v>32</v>
      </c>
      <c r="B3557" s="248" t="s">
        <v>1809</v>
      </c>
      <c r="C3557" s="169" t="str">
        <f>IF(B3557=0,"",VLOOKUP(B3557,Computo_Presupuesto,2,FALSE))</f>
        <v>Instalación eléctrica - Artefactos iluminación</v>
      </c>
      <c r="D3557" s="164"/>
      <c r="E3557" s="165"/>
      <c r="F3557" s="163" t="s">
        <v>33</v>
      </c>
      <c r="G3557" s="171" t="str">
        <f>IF(B3557=0,"",VLOOKUP(B3557,Computo_Presupuesto,4,FALSE))</f>
        <v>gl</v>
      </c>
    </row>
    <row r="3558" spans="1:7" ht="20.100000000000001" customHeight="1" x14ac:dyDescent="0.2">
      <c r="A3558" s="162"/>
      <c r="B3558" s="163"/>
      <c r="C3558" s="169"/>
      <c r="D3558" s="164"/>
      <c r="E3558" s="165"/>
      <c r="F3558" s="169"/>
      <c r="G3558" s="172"/>
    </row>
    <row r="3559" spans="1:7" ht="20.100000000000001" customHeight="1" x14ac:dyDescent="0.2">
      <c r="A3559" s="338" t="s">
        <v>685</v>
      </c>
      <c r="B3559" s="339"/>
      <c r="C3559" s="340" t="s">
        <v>0</v>
      </c>
      <c r="D3559" s="340" t="s">
        <v>34</v>
      </c>
      <c r="E3559" s="341" t="s">
        <v>35</v>
      </c>
      <c r="F3559" s="342" t="s">
        <v>36</v>
      </c>
      <c r="G3559" s="343" t="s">
        <v>37</v>
      </c>
    </row>
    <row r="3560" spans="1:7" ht="20.100000000000001" customHeight="1" x14ac:dyDescent="0.2">
      <c r="A3560" s="173" t="s">
        <v>686</v>
      </c>
      <c r="B3560" s="174" t="s">
        <v>687</v>
      </c>
      <c r="C3560" s="340"/>
      <c r="D3560" s="340"/>
      <c r="E3560" s="341"/>
      <c r="F3560" s="342"/>
      <c r="G3560" s="343"/>
    </row>
    <row r="3561" spans="1:7" ht="20.100000000000001" customHeight="1" x14ac:dyDescent="0.2">
      <c r="A3561" s="307"/>
      <c r="B3561" s="175"/>
      <c r="C3561" s="176" t="s">
        <v>825</v>
      </c>
      <c r="D3561" s="177"/>
      <c r="E3561" s="178"/>
      <c r="F3561" s="179"/>
      <c r="G3561" s="180"/>
    </row>
    <row r="3562" spans="1:7" ht="20.100000000000001" customHeight="1" x14ac:dyDescent="0.2">
      <c r="A3562" s="260"/>
      <c r="B3562" s="181">
        <f t="shared" ref="B3562:B3573" si="432">IF(A3562=0,0,VLOOKUP(A3562,Tabla_Indices,2,FALSE))</f>
        <v>0</v>
      </c>
      <c r="C3562" s="261"/>
      <c r="D3562" s="262"/>
      <c r="E3562" s="263"/>
      <c r="F3562" s="264"/>
      <c r="G3562" s="182">
        <f>ROUND(E3562*F3562,2)</f>
        <v>0</v>
      </c>
    </row>
    <row r="3563" spans="1:7" ht="20.100000000000001" customHeight="1" x14ac:dyDescent="0.2">
      <c r="A3563" s="265"/>
      <c r="B3563" s="181">
        <f t="shared" si="432"/>
        <v>0</v>
      </c>
      <c r="C3563" s="261"/>
      <c r="D3563" s="262"/>
      <c r="E3563" s="263"/>
      <c r="F3563" s="264"/>
      <c r="G3563" s="182">
        <f t="shared" ref="G3563:G3573" si="433">ROUND(E3563*F3563,2)</f>
        <v>0</v>
      </c>
    </row>
    <row r="3564" spans="1:7" ht="20.100000000000001" customHeight="1" x14ac:dyDescent="0.2">
      <c r="A3564" s="260"/>
      <c r="B3564" s="181">
        <f t="shared" si="432"/>
        <v>0</v>
      </c>
      <c r="C3564" s="261"/>
      <c r="D3564" s="262"/>
      <c r="E3564" s="263"/>
      <c r="F3564" s="264"/>
      <c r="G3564" s="182">
        <f t="shared" si="433"/>
        <v>0</v>
      </c>
    </row>
    <row r="3565" spans="1:7" ht="20.100000000000001" customHeight="1" x14ac:dyDescent="0.2">
      <c r="A3565" s="260"/>
      <c r="B3565" s="181">
        <f t="shared" si="432"/>
        <v>0</v>
      </c>
      <c r="C3565" s="261"/>
      <c r="D3565" s="262"/>
      <c r="E3565" s="263"/>
      <c r="F3565" s="264"/>
      <c r="G3565" s="182">
        <f t="shared" si="433"/>
        <v>0</v>
      </c>
    </row>
    <row r="3566" spans="1:7" ht="20.100000000000001" customHeight="1" x14ac:dyDescent="0.2">
      <c r="A3566" s="260"/>
      <c r="B3566" s="181">
        <f t="shared" si="432"/>
        <v>0</v>
      </c>
      <c r="C3566" s="261"/>
      <c r="D3566" s="262"/>
      <c r="E3566" s="266"/>
      <c r="F3566" s="264"/>
      <c r="G3566" s="182">
        <f t="shared" si="433"/>
        <v>0</v>
      </c>
    </row>
    <row r="3567" spans="1:7" ht="20.100000000000001" customHeight="1" x14ac:dyDescent="0.2">
      <c r="A3567" s="260"/>
      <c r="B3567" s="181">
        <f t="shared" si="432"/>
        <v>0</v>
      </c>
      <c r="C3567" s="261"/>
      <c r="D3567" s="262"/>
      <c r="E3567" s="266"/>
      <c r="F3567" s="264"/>
      <c r="G3567" s="182">
        <f t="shared" si="433"/>
        <v>0</v>
      </c>
    </row>
    <row r="3568" spans="1:7" ht="20.100000000000001" customHeight="1" x14ac:dyDescent="0.2">
      <c r="A3568" s="260"/>
      <c r="B3568" s="181">
        <f t="shared" si="432"/>
        <v>0</v>
      </c>
      <c r="C3568" s="261"/>
      <c r="D3568" s="262"/>
      <c r="E3568" s="263"/>
      <c r="F3568" s="264"/>
      <c r="G3568" s="182">
        <f t="shared" si="433"/>
        <v>0</v>
      </c>
    </row>
    <row r="3569" spans="1:7" ht="20.100000000000001" customHeight="1" x14ac:dyDescent="0.2">
      <c r="A3569" s="260"/>
      <c r="B3569" s="181">
        <f t="shared" si="432"/>
        <v>0</v>
      </c>
      <c r="C3569" s="261"/>
      <c r="D3569" s="262"/>
      <c r="E3569" s="263"/>
      <c r="F3569" s="264"/>
      <c r="G3569" s="182">
        <f t="shared" si="433"/>
        <v>0</v>
      </c>
    </row>
    <row r="3570" spans="1:7" ht="20.100000000000001" customHeight="1" x14ac:dyDescent="0.2">
      <c r="A3570" s="260"/>
      <c r="B3570" s="181">
        <f t="shared" si="432"/>
        <v>0</v>
      </c>
      <c r="C3570" s="261"/>
      <c r="D3570" s="262"/>
      <c r="E3570" s="263"/>
      <c r="F3570" s="264"/>
      <c r="G3570" s="182">
        <f t="shared" si="433"/>
        <v>0</v>
      </c>
    </row>
    <row r="3571" spans="1:7" ht="20.100000000000001" customHeight="1" x14ac:dyDescent="0.2">
      <c r="A3571" s="260"/>
      <c r="B3571" s="181">
        <f t="shared" si="432"/>
        <v>0</v>
      </c>
      <c r="C3571" s="261"/>
      <c r="D3571" s="262"/>
      <c r="E3571" s="263"/>
      <c r="F3571" s="264"/>
      <c r="G3571" s="182">
        <f t="shared" si="433"/>
        <v>0</v>
      </c>
    </row>
    <row r="3572" spans="1:7" ht="20.100000000000001" customHeight="1" x14ac:dyDescent="0.2">
      <c r="A3572" s="260"/>
      <c r="B3572" s="181">
        <f t="shared" si="432"/>
        <v>0</v>
      </c>
      <c r="C3572" s="261"/>
      <c r="D3572" s="262"/>
      <c r="E3572" s="263"/>
      <c r="F3572" s="264"/>
      <c r="G3572" s="182">
        <f t="shared" si="433"/>
        <v>0</v>
      </c>
    </row>
    <row r="3573" spans="1:7" ht="20.100000000000001" customHeight="1" x14ac:dyDescent="0.2">
      <c r="A3573" s="260"/>
      <c r="B3573" s="181">
        <f t="shared" si="432"/>
        <v>0</v>
      </c>
      <c r="C3573" s="261"/>
      <c r="D3573" s="262"/>
      <c r="E3573" s="263"/>
      <c r="F3573" s="264"/>
      <c r="G3573" s="182">
        <f t="shared" si="433"/>
        <v>0</v>
      </c>
    </row>
    <row r="3574" spans="1:7" ht="20.100000000000001" customHeight="1" x14ac:dyDescent="0.2">
      <c r="A3574" s="183"/>
      <c r="B3574" s="169"/>
      <c r="C3574" s="169"/>
      <c r="D3574" s="164"/>
      <c r="E3574" s="165"/>
      <c r="F3574" s="184" t="s">
        <v>38</v>
      </c>
      <c r="G3574" s="185">
        <f>SUBTOTAL(9,G3562:G3573)</f>
        <v>0</v>
      </c>
    </row>
    <row r="3575" spans="1:7" ht="20.100000000000001" customHeight="1" x14ac:dyDescent="0.2">
      <c r="A3575" s="183"/>
      <c r="B3575" s="169"/>
      <c r="C3575" s="186" t="s">
        <v>826</v>
      </c>
      <c r="D3575" s="164"/>
      <c r="E3575" s="165"/>
      <c r="F3575" s="166"/>
      <c r="G3575" s="187"/>
    </row>
    <row r="3576" spans="1:7" ht="20.100000000000001" customHeight="1" x14ac:dyDescent="0.2">
      <c r="A3576" s="260"/>
      <c r="B3576" s="181">
        <f t="shared" ref="B3576:B3585" si="434">IF(A3576=0,0,VLOOKUP(A3576,Tabla_Indices,2,FALSE))</f>
        <v>0</v>
      </c>
      <c r="C3576" s="267"/>
      <c r="D3576" s="262"/>
      <c r="E3576" s="263"/>
      <c r="F3576" s="264"/>
      <c r="G3576" s="182">
        <f>ROUND(E3576*F3576,2)</f>
        <v>0</v>
      </c>
    </row>
    <row r="3577" spans="1:7" ht="20.100000000000001" customHeight="1" x14ac:dyDescent="0.2">
      <c r="A3577" s="260"/>
      <c r="B3577" s="181">
        <f t="shared" si="434"/>
        <v>0</v>
      </c>
      <c r="C3577" s="261"/>
      <c r="D3577" s="262"/>
      <c r="E3577" s="263"/>
      <c r="F3577" s="264"/>
      <c r="G3577" s="182">
        <f>ROUND(E3577*F3577,2)</f>
        <v>0</v>
      </c>
    </row>
    <row r="3578" spans="1:7" ht="20.100000000000001" customHeight="1" x14ac:dyDescent="0.2">
      <c r="A3578" s="260"/>
      <c r="B3578" s="181">
        <f t="shared" si="434"/>
        <v>0</v>
      </c>
      <c r="C3578" s="261"/>
      <c r="D3578" s="262"/>
      <c r="E3578" s="263"/>
      <c r="F3578" s="264"/>
      <c r="G3578" s="182">
        <f t="shared" ref="G3578:G3585" si="435">ROUND(E3578*F3578,2)</f>
        <v>0</v>
      </c>
    </row>
    <row r="3579" spans="1:7" ht="20.100000000000001" customHeight="1" x14ac:dyDescent="0.2">
      <c r="A3579" s="260"/>
      <c r="B3579" s="181">
        <f t="shared" si="434"/>
        <v>0</v>
      </c>
      <c r="C3579" s="261"/>
      <c r="D3579" s="262"/>
      <c r="E3579" s="263"/>
      <c r="F3579" s="264"/>
      <c r="G3579" s="182">
        <f t="shared" si="435"/>
        <v>0</v>
      </c>
    </row>
    <row r="3580" spans="1:7" ht="20.100000000000001" customHeight="1" x14ac:dyDescent="0.2">
      <c r="A3580" s="260"/>
      <c r="B3580" s="181">
        <f t="shared" si="434"/>
        <v>0</v>
      </c>
      <c r="C3580" s="261"/>
      <c r="D3580" s="262"/>
      <c r="E3580" s="263"/>
      <c r="F3580" s="264"/>
      <c r="G3580" s="182">
        <f t="shared" si="435"/>
        <v>0</v>
      </c>
    </row>
    <row r="3581" spans="1:7" ht="20.100000000000001" customHeight="1" x14ac:dyDescent="0.2">
      <c r="A3581" s="260"/>
      <c r="B3581" s="181">
        <f t="shared" si="434"/>
        <v>0</v>
      </c>
      <c r="C3581" s="261"/>
      <c r="D3581" s="262"/>
      <c r="E3581" s="263"/>
      <c r="F3581" s="264"/>
      <c r="G3581" s="182">
        <f t="shared" si="435"/>
        <v>0</v>
      </c>
    </row>
    <row r="3582" spans="1:7" ht="20.100000000000001" customHeight="1" x14ac:dyDescent="0.2">
      <c r="A3582" s="260"/>
      <c r="B3582" s="181">
        <f t="shared" si="434"/>
        <v>0</v>
      </c>
      <c r="C3582" s="261"/>
      <c r="D3582" s="262"/>
      <c r="E3582" s="263"/>
      <c r="F3582" s="264"/>
      <c r="G3582" s="182">
        <f t="shared" si="435"/>
        <v>0</v>
      </c>
    </row>
    <row r="3583" spans="1:7" ht="20.100000000000001" customHeight="1" x14ac:dyDescent="0.2">
      <c r="A3583" s="260"/>
      <c r="B3583" s="181">
        <f t="shared" si="434"/>
        <v>0</v>
      </c>
      <c r="C3583" s="261"/>
      <c r="D3583" s="262"/>
      <c r="E3583" s="263"/>
      <c r="F3583" s="264"/>
      <c r="G3583" s="182">
        <f t="shared" si="435"/>
        <v>0</v>
      </c>
    </row>
    <row r="3584" spans="1:7" ht="20.100000000000001" customHeight="1" x14ac:dyDescent="0.2">
      <c r="A3584" s="260"/>
      <c r="B3584" s="181">
        <f t="shared" si="434"/>
        <v>0</v>
      </c>
      <c r="C3584" s="261"/>
      <c r="D3584" s="262"/>
      <c r="E3584" s="263"/>
      <c r="F3584" s="264"/>
      <c r="G3584" s="182">
        <f t="shared" si="435"/>
        <v>0</v>
      </c>
    </row>
    <row r="3585" spans="1:7" ht="20.100000000000001" customHeight="1" x14ac:dyDescent="0.2">
      <c r="A3585" s="260"/>
      <c r="B3585" s="181">
        <f t="shared" si="434"/>
        <v>0</v>
      </c>
      <c r="C3585" s="261"/>
      <c r="D3585" s="262"/>
      <c r="E3585" s="263"/>
      <c r="F3585" s="264"/>
      <c r="G3585" s="182">
        <f t="shared" si="435"/>
        <v>0</v>
      </c>
    </row>
    <row r="3586" spans="1:7" ht="20.100000000000001" customHeight="1" x14ac:dyDescent="0.2">
      <c r="A3586" s="183"/>
      <c r="B3586" s="169"/>
      <c r="C3586" s="169"/>
      <c r="D3586" s="164"/>
      <c r="E3586" s="165"/>
      <c r="F3586" s="184" t="s">
        <v>39</v>
      </c>
      <c r="G3586" s="185">
        <f>SUBTOTAL(9,G3576:G3585)</f>
        <v>0</v>
      </c>
    </row>
    <row r="3587" spans="1:7" ht="20.100000000000001" customHeight="1" x14ac:dyDescent="0.2">
      <c r="A3587" s="183"/>
      <c r="B3587" s="169"/>
      <c r="C3587" s="186" t="s">
        <v>827</v>
      </c>
      <c r="D3587" s="164"/>
      <c r="E3587" s="165"/>
      <c r="F3587" s="169"/>
      <c r="G3587" s="187"/>
    </row>
    <row r="3588" spans="1:7" ht="20.100000000000001" customHeight="1" x14ac:dyDescent="0.2">
      <c r="A3588" s="260"/>
      <c r="B3588" s="181">
        <f t="shared" ref="B3588:B3596" si="436">IF(A3588=0,0,VLOOKUP(A3588,Tabla_Indices,2,FALSE))</f>
        <v>0</v>
      </c>
      <c r="C3588" s="261"/>
      <c r="D3588" s="262"/>
      <c r="E3588" s="263"/>
      <c r="F3588" s="268"/>
      <c r="G3588" s="188">
        <f>ROUND(E3588*F3588,2)</f>
        <v>0</v>
      </c>
    </row>
    <row r="3589" spans="1:7" ht="20.100000000000001" customHeight="1" x14ac:dyDescent="0.2">
      <c r="A3589" s="260"/>
      <c r="B3589" s="181">
        <f t="shared" si="436"/>
        <v>0</v>
      </c>
      <c r="C3589" s="267"/>
      <c r="D3589" s="262"/>
      <c r="E3589" s="263"/>
      <c r="F3589" s="264"/>
      <c r="G3589" s="188">
        <f>ROUND(E3589*F3589,2)</f>
        <v>0</v>
      </c>
    </row>
    <row r="3590" spans="1:7" ht="20.100000000000001" customHeight="1" x14ac:dyDescent="0.2">
      <c r="A3590" s="260"/>
      <c r="B3590" s="181">
        <f t="shared" si="436"/>
        <v>0</v>
      </c>
      <c r="C3590" s="269"/>
      <c r="D3590" s="262"/>
      <c r="E3590" s="263"/>
      <c r="F3590" s="264"/>
      <c r="G3590" s="188">
        <f>ROUND(E3590*F3590,2)</f>
        <v>0</v>
      </c>
    </row>
    <row r="3591" spans="1:7" ht="20.100000000000001" customHeight="1" x14ac:dyDescent="0.2">
      <c r="A3591" s="260"/>
      <c r="B3591" s="181">
        <f t="shared" si="436"/>
        <v>0</v>
      </c>
      <c r="C3591" s="269"/>
      <c r="D3591" s="262"/>
      <c r="E3591" s="263"/>
      <c r="F3591" s="264"/>
      <c r="G3591" s="188">
        <f>ROUND(E3591*F3591,2)</f>
        <v>0</v>
      </c>
    </row>
    <row r="3592" spans="1:7" ht="20.100000000000001" customHeight="1" x14ac:dyDescent="0.2">
      <c r="A3592" s="260"/>
      <c r="B3592" s="181">
        <f t="shared" si="436"/>
        <v>0</v>
      </c>
      <c r="C3592" s="269"/>
      <c r="D3592" s="262"/>
      <c r="E3592" s="263"/>
      <c r="F3592" s="264"/>
      <c r="G3592" s="188">
        <f t="shared" ref="G3592:G3596" si="437">ROUND(E3592*F3592,2)</f>
        <v>0</v>
      </c>
    </row>
    <row r="3593" spans="1:7" ht="20.100000000000001" customHeight="1" x14ac:dyDescent="0.2">
      <c r="A3593" s="260"/>
      <c r="B3593" s="181">
        <f t="shared" si="436"/>
        <v>0</v>
      </c>
      <c r="C3593" s="269"/>
      <c r="D3593" s="262"/>
      <c r="E3593" s="263"/>
      <c r="F3593" s="264"/>
      <c r="G3593" s="188">
        <f t="shared" si="437"/>
        <v>0</v>
      </c>
    </row>
    <row r="3594" spans="1:7" ht="20.100000000000001" customHeight="1" x14ac:dyDescent="0.2">
      <c r="A3594" s="260"/>
      <c r="B3594" s="181">
        <f t="shared" si="436"/>
        <v>0</v>
      </c>
      <c r="C3594" s="261"/>
      <c r="D3594" s="262"/>
      <c r="E3594" s="263"/>
      <c r="F3594" s="264"/>
      <c r="G3594" s="188">
        <f t="shared" si="437"/>
        <v>0</v>
      </c>
    </row>
    <row r="3595" spans="1:7" ht="20.100000000000001" customHeight="1" x14ac:dyDescent="0.2">
      <c r="A3595" s="260"/>
      <c r="B3595" s="181">
        <f t="shared" si="436"/>
        <v>0</v>
      </c>
      <c r="C3595" s="261"/>
      <c r="D3595" s="262"/>
      <c r="E3595" s="263"/>
      <c r="F3595" s="264"/>
      <c r="G3595" s="188">
        <f t="shared" si="437"/>
        <v>0</v>
      </c>
    </row>
    <row r="3596" spans="1:7" ht="20.100000000000001" customHeight="1" x14ac:dyDescent="0.2">
      <c r="A3596" s="260"/>
      <c r="B3596" s="181">
        <f t="shared" si="436"/>
        <v>0</v>
      </c>
      <c r="C3596" s="261"/>
      <c r="D3596" s="262"/>
      <c r="E3596" s="263"/>
      <c r="F3596" s="264"/>
      <c r="G3596" s="188">
        <f t="shared" si="437"/>
        <v>0</v>
      </c>
    </row>
    <row r="3597" spans="1:7" ht="20.100000000000001" customHeight="1" x14ac:dyDescent="0.2">
      <c r="A3597" s="189"/>
      <c r="B3597" s="164"/>
      <c r="C3597" s="169"/>
      <c r="D3597" s="164"/>
      <c r="E3597" s="165"/>
      <c r="F3597" s="184" t="s">
        <v>40</v>
      </c>
      <c r="G3597" s="185">
        <f>SUBTOTAL(9,G3588:G3596)</f>
        <v>0</v>
      </c>
    </row>
    <row r="3598" spans="1:7" ht="20.100000000000001" customHeight="1" thickBot="1" x14ac:dyDescent="0.25">
      <c r="A3598" s="190"/>
      <c r="B3598" s="191"/>
      <c r="C3598" s="192"/>
      <c r="D3598" s="191"/>
      <c r="E3598" s="193"/>
      <c r="F3598" s="194"/>
      <c r="G3598" s="195"/>
    </row>
    <row r="3599" spans="1:7" ht="20.100000000000001" customHeight="1" thickBot="1" x14ac:dyDescent="0.25">
      <c r="A3599" s="244" t="str">
        <f>B3557</f>
        <v>19-5</v>
      </c>
      <c r="B3599" s="242" t="str">
        <f>C3557</f>
        <v>Instalación eléctrica - Artefactos iluminación</v>
      </c>
      <c r="C3599" s="196"/>
      <c r="D3599" s="196" t="s">
        <v>41</v>
      </c>
      <c r="E3599" s="197"/>
      <c r="F3599" s="198" t="s">
        <v>42</v>
      </c>
      <c r="G3599" s="199">
        <f>SUBTOTAL(9,G3562:G3598)</f>
        <v>0</v>
      </c>
    </row>
    <row r="3600" spans="1:7" ht="20.100000000000001" customHeight="1" thickTop="1" thickBot="1" x14ac:dyDescent="0.25"/>
    <row r="3601" spans="1:7" ht="20.100000000000001" customHeight="1" thickTop="1" x14ac:dyDescent="0.2">
      <c r="A3601" s="335" t="s">
        <v>44</v>
      </c>
      <c r="B3601" s="336"/>
      <c r="C3601" s="336"/>
      <c r="D3601" s="336"/>
      <c r="E3601" s="336"/>
      <c r="F3601" s="336"/>
      <c r="G3601" s="337"/>
    </row>
    <row r="3602" spans="1:7" ht="20.100000000000001" customHeight="1" x14ac:dyDescent="0.2">
      <c r="A3602" s="154" t="s">
        <v>823</v>
      </c>
      <c r="B3602" s="155" t="str">
        <f>Comitente</f>
        <v>DIRECCIÓN ARQUITECTURA</v>
      </c>
      <c r="C3602" s="156"/>
      <c r="D3602" s="157"/>
      <c r="E3602" s="157"/>
      <c r="F3602" s="158"/>
      <c r="G3602" s="159"/>
    </row>
    <row r="3603" spans="1:7" ht="20.100000000000001" customHeight="1" x14ac:dyDescent="0.2">
      <c r="A3603" s="154" t="s">
        <v>824</v>
      </c>
      <c r="B3603" s="155">
        <f>Contratista</f>
        <v>0</v>
      </c>
      <c r="C3603" s="160"/>
      <c r="D3603" s="160"/>
      <c r="E3603" s="160"/>
      <c r="F3603" s="155"/>
      <c r="G3603" s="161"/>
    </row>
    <row r="3604" spans="1:7" ht="20.100000000000001" customHeight="1" x14ac:dyDescent="0.2">
      <c r="A3604" s="154" t="s">
        <v>31</v>
      </c>
      <c r="B3604" s="155" t="str">
        <f>Obra</f>
        <v>ESTADIO DEPORTIVO U.P.C.N.</v>
      </c>
      <c r="C3604" s="160"/>
      <c r="D3604" s="160"/>
      <c r="E3604" s="160"/>
      <c r="F3604" s="155" t="s">
        <v>45</v>
      </c>
      <c r="G3604" s="161" t="str">
        <f>Fecha_Base</f>
        <v>02/11/2017</v>
      </c>
    </row>
    <row r="3605" spans="1:7" ht="20.100000000000001" customHeight="1" x14ac:dyDescent="0.2">
      <c r="A3605" s="162" t="s">
        <v>822</v>
      </c>
      <c r="B3605" s="163" t="str">
        <f>Ubicación</f>
        <v>DEPARTAMENTO RAWSON</v>
      </c>
      <c r="C3605" s="163"/>
      <c r="D3605" s="164"/>
      <c r="E3605" s="165"/>
      <c r="F3605" s="166"/>
      <c r="G3605" s="167"/>
    </row>
    <row r="3606" spans="1:7" ht="20.100000000000001" customHeight="1" x14ac:dyDescent="0.2">
      <c r="A3606" s="162" t="s">
        <v>46</v>
      </c>
      <c r="B3606" s="270">
        <v>20</v>
      </c>
      <c r="C3606" s="169" t="str">
        <f>IF(B3606="","",VLOOKUP(B3606,Computo_Presupuesto,2,FALSE))</f>
        <v>INSTALACIONES SANITARIA</v>
      </c>
      <c r="D3606" s="170"/>
      <c r="E3606" s="165"/>
      <c r="F3606" s="166"/>
      <c r="G3606" s="167"/>
    </row>
    <row r="3607" spans="1:7" ht="20.100000000000001" customHeight="1" x14ac:dyDescent="0.2">
      <c r="A3607" s="162" t="s">
        <v>32</v>
      </c>
      <c r="B3607" s="248" t="s">
        <v>1724</v>
      </c>
      <c r="C3607" s="169" t="str">
        <f>IF(B3607=0,"",VLOOKUP(B3607,Computo_Presupuesto,2,FALSE))</f>
        <v>Instalación sanitaria - Base de cloacas</v>
      </c>
      <c r="D3607" s="164"/>
      <c r="E3607" s="165"/>
      <c r="F3607" s="163" t="s">
        <v>33</v>
      </c>
      <c r="G3607" s="171" t="str">
        <f>IF(B3607=0,"",VLOOKUP(B3607,Computo_Presupuesto,4,FALSE))</f>
        <v>gl</v>
      </c>
    </row>
    <row r="3608" spans="1:7" ht="20.100000000000001" customHeight="1" x14ac:dyDescent="0.2">
      <c r="A3608" s="162"/>
      <c r="B3608" s="163"/>
      <c r="C3608" s="169"/>
      <c r="D3608" s="164"/>
      <c r="E3608" s="165"/>
      <c r="F3608" s="169"/>
      <c r="G3608" s="172"/>
    </row>
    <row r="3609" spans="1:7" ht="20.100000000000001" customHeight="1" x14ac:dyDescent="0.2">
      <c r="A3609" s="338" t="s">
        <v>685</v>
      </c>
      <c r="B3609" s="339"/>
      <c r="C3609" s="340" t="s">
        <v>0</v>
      </c>
      <c r="D3609" s="340" t="s">
        <v>34</v>
      </c>
      <c r="E3609" s="341" t="s">
        <v>35</v>
      </c>
      <c r="F3609" s="342" t="s">
        <v>36</v>
      </c>
      <c r="G3609" s="343" t="s">
        <v>37</v>
      </c>
    </row>
    <row r="3610" spans="1:7" ht="20.100000000000001" customHeight="1" x14ac:dyDescent="0.2">
      <c r="A3610" s="173" t="s">
        <v>686</v>
      </c>
      <c r="B3610" s="174" t="s">
        <v>687</v>
      </c>
      <c r="C3610" s="340"/>
      <c r="D3610" s="340"/>
      <c r="E3610" s="341"/>
      <c r="F3610" s="342"/>
      <c r="G3610" s="343"/>
    </row>
    <row r="3611" spans="1:7" ht="20.100000000000001" customHeight="1" x14ac:dyDescent="0.2">
      <c r="A3611" s="307"/>
      <c r="B3611" s="175"/>
      <c r="C3611" s="176" t="s">
        <v>825</v>
      </c>
      <c r="D3611" s="177"/>
      <c r="E3611" s="178"/>
      <c r="F3611" s="179"/>
      <c r="G3611" s="180"/>
    </row>
    <row r="3612" spans="1:7" ht="20.100000000000001" customHeight="1" x14ac:dyDescent="0.2">
      <c r="A3612" s="260"/>
      <c r="B3612" s="181">
        <f t="shared" ref="B3612:B3623" si="438">IF(A3612=0,0,VLOOKUP(A3612,Tabla_Indices,2,FALSE))</f>
        <v>0</v>
      </c>
      <c r="C3612" s="261"/>
      <c r="D3612" s="262"/>
      <c r="E3612" s="263"/>
      <c r="F3612" s="264"/>
      <c r="G3612" s="182">
        <f>ROUND(E3612*F3612,2)</f>
        <v>0</v>
      </c>
    </row>
    <row r="3613" spans="1:7" ht="20.100000000000001" customHeight="1" x14ac:dyDescent="0.2">
      <c r="A3613" s="265"/>
      <c r="B3613" s="181">
        <f t="shared" si="438"/>
        <v>0</v>
      </c>
      <c r="C3613" s="261"/>
      <c r="D3613" s="262"/>
      <c r="E3613" s="263"/>
      <c r="F3613" s="264"/>
      <c r="G3613" s="182">
        <f t="shared" ref="G3613:G3623" si="439">ROUND(E3613*F3613,2)</f>
        <v>0</v>
      </c>
    </row>
    <row r="3614" spans="1:7" ht="20.100000000000001" customHeight="1" x14ac:dyDescent="0.2">
      <c r="A3614" s="260"/>
      <c r="B3614" s="181">
        <f t="shared" si="438"/>
        <v>0</v>
      </c>
      <c r="C3614" s="261"/>
      <c r="D3614" s="262"/>
      <c r="E3614" s="263"/>
      <c r="F3614" s="264"/>
      <c r="G3614" s="182">
        <f t="shared" si="439"/>
        <v>0</v>
      </c>
    </row>
    <row r="3615" spans="1:7" ht="20.100000000000001" customHeight="1" x14ac:dyDescent="0.2">
      <c r="A3615" s="260"/>
      <c r="B3615" s="181">
        <f t="shared" si="438"/>
        <v>0</v>
      </c>
      <c r="C3615" s="261"/>
      <c r="D3615" s="262"/>
      <c r="E3615" s="263"/>
      <c r="F3615" s="264"/>
      <c r="G3615" s="182">
        <f t="shared" si="439"/>
        <v>0</v>
      </c>
    </row>
    <row r="3616" spans="1:7" ht="20.100000000000001" customHeight="1" x14ac:dyDescent="0.2">
      <c r="A3616" s="260"/>
      <c r="B3616" s="181">
        <f t="shared" si="438"/>
        <v>0</v>
      </c>
      <c r="C3616" s="261"/>
      <c r="D3616" s="262"/>
      <c r="E3616" s="266"/>
      <c r="F3616" s="264"/>
      <c r="G3616" s="182">
        <f t="shared" si="439"/>
        <v>0</v>
      </c>
    </row>
    <row r="3617" spans="1:7" ht="20.100000000000001" customHeight="1" x14ac:dyDescent="0.2">
      <c r="A3617" s="260"/>
      <c r="B3617" s="181">
        <f t="shared" si="438"/>
        <v>0</v>
      </c>
      <c r="C3617" s="261"/>
      <c r="D3617" s="262"/>
      <c r="E3617" s="266"/>
      <c r="F3617" s="264"/>
      <c r="G3617" s="182">
        <f t="shared" si="439"/>
        <v>0</v>
      </c>
    </row>
    <row r="3618" spans="1:7" ht="20.100000000000001" customHeight="1" x14ac:dyDescent="0.2">
      <c r="A3618" s="260"/>
      <c r="B3618" s="181">
        <f t="shared" si="438"/>
        <v>0</v>
      </c>
      <c r="C3618" s="261"/>
      <c r="D3618" s="262"/>
      <c r="E3618" s="263"/>
      <c r="F3618" s="264"/>
      <c r="G3618" s="182">
        <f t="shared" si="439"/>
        <v>0</v>
      </c>
    </row>
    <row r="3619" spans="1:7" ht="20.100000000000001" customHeight="1" x14ac:dyDescent="0.2">
      <c r="A3619" s="260"/>
      <c r="B3619" s="181">
        <f t="shared" si="438"/>
        <v>0</v>
      </c>
      <c r="C3619" s="261"/>
      <c r="D3619" s="262"/>
      <c r="E3619" s="263"/>
      <c r="F3619" s="264"/>
      <c r="G3619" s="182">
        <f t="shared" si="439"/>
        <v>0</v>
      </c>
    </row>
    <row r="3620" spans="1:7" ht="20.100000000000001" customHeight="1" x14ac:dyDescent="0.2">
      <c r="A3620" s="260"/>
      <c r="B3620" s="181">
        <f t="shared" si="438"/>
        <v>0</v>
      </c>
      <c r="C3620" s="261"/>
      <c r="D3620" s="262"/>
      <c r="E3620" s="263"/>
      <c r="F3620" s="264"/>
      <c r="G3620" s="182">
        <f t="shared" si="439"/>
        <v>0</v>
      </c>
    </row>
    <row r="3621" spans="1:7" ht="20.100000000000001" customHeight="1" x14ac:dyDescent="0.2">
      <c r="A3621" s="260"/>
      <c r="B3621" s="181">
        <f t="shared" si="438"/>
        <v>0</v>
      </c>
      <c r="C3621" s="261"/>
      <c r="D3621" s="262"/>
      <c r="E3621" s="263"/>
      <c r="F3621" s="264"/>
      <c r="G3621" s="182">
        <f t="shared" si="439"/>
        <v>0</v>
      </c>
    </row>
    <row r="3622" spans="1:7" ht="20.100000000000001" customHeight="1" x14ac:dyDescent="0.2">
      <c r="A3622" s="260"/>
      <c r="B3622" s="181">
        <f t="shared" si="438"/>
        <v>0</v>
      </c>
      <c r="C3622" s="261"/>
      <c r="D3622" s="262"/>
      <c r="E3622" s="263"/>
      <c r="F3622" s="264"/>
      <c r="G3622" s="182">
        <f t="shared" si="439"/>
        <v>0</v>
      </c>
    </row>
    <row r="3623" spans="1:7" ht="20.100000000000001" customHeight="1" x14ac:dyDescent="0.2">
      <c r="A3623" s="260"/>
      <c r="B3623" s="181">
        <f t="shared" si="438"/>
        <v>0</v>
      </c>
      <c r="C3623" s="261"/>
      <c r="D3623" s="262"/>
      <c r="E3623" s="263"/>
      <c r="F3623" s="264"/>
      <c r="G3623" s="182">
        <f t="shared" si="439"/>
        <v>0</v>
      </c>
    </row>
    <row r="3624" spans="1:7" ht="20.100000000000001" customHeight="1" x14ac:dyDescent="0.2">
      <c r="A3624" s="183"/>
      <c r="B3624" s="169"/>
      <c r="C3624" s="169"/>
      <c r="D3624" s="164"/>
      <c r="E3624" s="165"/>
      <c r="F3624" s="184" t="s">
        <v>38</v>
      </c>
      <c r="G3624" s="185">
        <f>SUBTOTAL(9,G3612:G3623)</f>
        <v>0</v>
      </c>
    </row>
    <row r="3625" spans="1:7" ht="20.100000000000001" customHeight="1" x14ac:dyDescent="0.2">
      <c r="A3625" s="183"/>
      <c r="B3625" s="169"/>
      <c r="C3625" s="186" t="s">
        <v>826</v>
      </c>
      <c r="D3625" s="164"/>
      <c r="E3625" s="165"/>
      <c r="F3625" s="166"/>
      <c r="G3625" s="187"/>
    </row>
    <row r="3626" spans="1:7" ht="20.100000000000001" customHeight="1" x14ac:dyDescent="0.2">
      <c r="A3626" s="260"/>
      <c r="B3626" s="181">
        <f t="shared" ref="B3626:B3635" si="440">IF(A3626=0,0,VLOOKUP(A3626,Tabla_Indices,2,FALSE))</f>
        <v>0</v>
      </c>
      <c r="C3626" s="267"/>
      <c r="D3626" s="262"/>
      <c r="E3626" s="263"/>
      <c r="F3626" s="264"/>
      <c r="G3626" s="182">
        <f>ROUND(E3626*F3626,2)</f>
        <v>0</v>
      </c>
    </row>
    <row r="3627" spans="1:7" ht="20.100000000000001" customHeight="1" x14ac:dyDescent="0.2">
      <c r="A3627" s="260"/>
      <c r="B3627" s="181">
        <f t="shared" si="440"/>
        <v>0</v>
      </c>
      <c r="C3627" s="261"/>
      <c r="D3627" s="262"/>
      <c r="E3627" s="263"/>
      <c r="F3627" s="264"/>
      <c r="G3627" s="182">
        <f>ROUND(E3627*F3627,2)</f>
        <v>0</v>
      </c>
    </row>
    <row r="3628" spans="1:7" ht="20.100000000000001" customHeight="1" x14ac:dyDescent="0.2">
      <c r="A3628" s="260"/>
      <c r="B3628" s="181">
        <f t="shared" si="440"/>
        <v>0</v>
      </c>
      <c r="C3628" s="261"/>
      <c r="D3628" s="262"/>
      <c r="E3628" s="263"/>
      <c r="F3628" s="264"/>
      <c r="G3628" s="182">
        <f t="shared" ref="G3628:G3635" si="441">ROUND(E3628*F3628,2)</f>
        <v>0</v>
      </c>
    </row>
    <row r="3629" spans="1:7" ht="20.100000000000001" customHeight="1" x14ac:dyDescent="0.2">
      <c r="A3629" s="260"/>
      <c r="B3629" s="181">
        <f t="shared" si="440"/>
        <v>0</v>
      </c>
      <c r="C3629" s="261"/>
      <c r="D3629" s="262"/>
      <c r="E3629" s="263"/>
      <c r="F3629" s="264"/>
      <c r="G3629" s="182">
        <f t="shared" si="441"/>
        <v>0</v>
      </c>
    </row>
    <row r="3630" spans="1:7" ht="20.100000000000001" customHeight="1" x14ac:dyDescent="0.2">
      <c r="A3630" s="260"/>
      <c r="B3630" s="181">
        <f t="shared" si="440"/>
        <v>0</v>
      </c>
      <c r="C3630" s="261"/>
      <c r="D3630" s="262"/>
      <c r="E3630" s="263"/>
      <c r="F3630" s="264"/>
      <c r="G3630" s="182">
        <f t="shared" si="441"/>
        <v>0</v>
      </c>
    </row>
    <row r="3631" spans="1:7" ht="20.100000000000001" customHeight="1" x14ac:dyDescent="0.2">
      <c r="A3631" s="260"/>
      <c r="B3631" s="181">
        <f t="shared" si="440"/>
        <v>0</v>
      </c>
      <c r="C3631" s="261"/>
      <c r="D3631" s="262"/>
      <c r="E3631" s="263"/>
      <c r="F3631" s="264"/>
      <c r="G3631" s="182">
        <f t="shared" si="441"/>
        <v>0</v>
      </c>
    </row>
    <row r="3632" spans="1:7" ht="20.100000000000001" customHeight="1" x14ac:dyDescent="0.2">
      <c r="A3632" s="260"/>
      <c r="B3632" s="181">
        <f t="shared" si="440"/>
        <v>0</v>
      </c>
      <c r="C3632" s="261"/>
      <c r="D3632" s="262"/>
      <c r="E3632" s="263"/>
      <c r="F3632" s="264"/>
      <c r="G3632" s="182">
        <f t="shared" si="441"/>
        <v>0</v>
      </c>
    </row>
    <row r="3633" spans="1:7" ht="20.100000000000001" customHeight="1" x14ac:dyDescent="0.2">
      <c r="A3633" s="260"/>
      <c r="B3633" s="181">
        <f t="shared" si="440"/>
        <v>0</v>
      </c>
      <c r="C3633" s="261"/>
      <c r="D3633" s="262"/>
      <c r="E3633" s="263"/>
      <c r="F3633" s="264"/>
      <c r="G3633" s="182">
        <f t="shared" si="441"/>
        <v>0</v>
      </c>
    </row>
    <row r="3634" spans="1:7" ht="20.100000000000001" customHeight="1" x14ac:dyDescent="0.2">
      <c r="A3634" s="260"/>
      <c r="B3634" s="181">
        <f t="shared" si="440"/>
        <v>0</v>
      </c>
      <c r="C3634" s="261"/>
      <c r="D3634" s="262"/>
      <c r="E3634" s="263"/>
      <c r="F3634" s="264"/>
      <c r="G3634" s="182">
        <f t="shared" si="441"/>
        <v>0</v>
      </c>
    </row>
    <row r="3635" spans="1:7" ht="20.100000000000001" customHeight="1" x14ac:dyDescent="0.2">
      <c r="A3635" s="260"/>
      <c r="B3635" s="181">
        <f t="shared" si="440"/>
        <v>0</v>
      </c>
      <c r="C3635" s="261"/>
      <c r="D3635" s="262"/>
      <c r="E3635" s="263"/>
      <c r="F3635" s="264"/>
      <c r="G3635" s="182">
        <f t="shared" si="441"/>
        <v>0</v>
      </c>
    </row>
    <row r="3636" spans="1:7" ht="20.100000000000001" customHeight="1" x14ac:dyDescent="0.2">
      <c r="A3636" s="183"/>
      <c r="B3636" s="169"/>
      <c r="C3636" s="169"/>
      <c r="D3636" s="164"/>
      <c r="E3636" s="165"/>
      <c r="F3636" s="184" t="s">
        <v>39</v>
      </c>
      <c r="G3636" s="185">
        <f>SUBTOTAL(9,G3626:G3635)</f>
        <v>0</v>
      </c>
    </row>
    <row r="3637" spans="1:7" ht="20.100000000000001" customHeight="1" x14ac:dyDescent="0.2">
      <c r="A3637" s="183"/>
      <c r="B3637" s="169"/>
      <c r="C3637" s="186" t="s">
        <v>827</v>
      </c>
      <c r="D3637" s="164"/>
      <c r="E3637" s="165"/>
      <c r="F3637" s="169"/>
      <c r="G3637" s="187"/>
    </row>
    <row r="3638" spans="1:7" ht="20.100000000000001" customHeight="1" x14ac:dyDescent="0.2">
      <c r="A3638" s="260"/>
      <c r="B3638" s="181">
        <f t="shared" ref="B3638:B3646" si="442">IF(A3638=0,0,VLOOKUP(A3638,Tabla_Indices,2,FALSE))</f>
        <v>0</v>
      </c>
      <c r="C3638" s="261"/>
      <c r="D3638" s="262"/>
      <c r="E3638" s="263"/>
      <c r="F3638" s="268"/>
      <c r="G3638" s="188">
        <f>ROUND(E3638*F3638,2)</f>
        <v>0</v>
      </c>
    </row>
    <row r="3639" spans="1:7" ht="20.100000000000001" customHeight="1" x14ac:dyDescent="0.2">
      <c r="A3639" s="260"/>
      <c r="B3639" s="181">
        <f t="shared" si="442"/>
        <v>0</v>
      </c>
      <c r="C3639" s="267"/>
      <c r="D3639" s="262"/>
      <c r="E3639" s="263"/>
      <c r="F3639" s="264"/>
      <c r="G3639" s="188">
        <f>ROUND(E3639*F3639,2)</f>
        <v>0</v>
      </c>
    </row>
    <row r="3640" spans="1:7" ht="20.100000000000001" customHeight="1" x14ac:dyDescent="0.2">
      <c r="A3640" s="260"/>
      <c r="B3640" s="181">
        <f t="shared" si="442"/>
        <v>0</v>
      </c>
      <c r="C3640" s="269"/>
      <c r="D3640" s="262"/>
      <c r="E3640" s="263"/>
      <c r="F3640" s="264"/>
      <c r="G3640" s="188">
        <f>ROUND(E3640*F3640,2)</f>
        <v>0</v>
      </c>
    </row>
    <row r="3641" spans="1:7" ht="20.100000000000001" customHeight="1" x14ac:dyDescent="0.2">
      <c r="A3641" s="260"/>
      <c r="B3641" s="181">
        <f t="shared" si="442"/>
        <v>0</v>
      </c>
      <c r="C3641" s="269"/>
      <c r="D3641" s="262"/>
      <c r="E3641" s="263"/>
      <c r="F3641" s="264"/>
      <c r="G3641" s="188">
        <f>ROUND(E3641*F3641,2)</f>
        <v>0</v>
      </c>
    </row>
    <row r="3642" spans="1:7" ht="20.100000000000001" customHeight="1" x14ac:dyDescent="0.2">
      <c r="A3642" s="260"/>
      <c r="B3642" s="181">
        <f t="shared" si="442"/>
        <v>0</v>
      </c>
      <c r="C3642" s="269"/>
      <c r="D3642" s="262"/>
      <c r="E3642" s="263"/>
      <c r="F3642" s="264"/>
      <c r="G3642" s="188">
        <f t="shared" ref="G3642:G3646" si="443">ROUND(E3642*F3642,2)</f>
        <v>0</v>
      </c>
    </row>
    <row r="3643" spans="1:7" ht="20.100000000000001" customHeight="1" x14ac:dyDescent="0.2">
      <c r="A3643" s="260"/>
      <c r="B3643" s="181">
        <f t="shared" si="442"/>
        <v>0</v>
      </c>
      <c r="C3643" s="269"/>
      <c r="D3643" s="262"/>
      <c r="E3643" s="263"/>
      <c r="F3643" s="264"/>
      <c r="G3643" s="188">
        <f t="shared" si="443"/>
        <v>0</v>
      </c>
    </row>
    <row r="3644" spans="1:7" ht="20.100000000000001" customHeight="1" x14ac:dyDescent="0.2">
      <c r="A3644" s="260"/>
      <c r="B3644" s="181">
        <f t="shared" si="442"/>
        <v>0</v>
      </c>
      <c r="C3644" s="261"/>
      <c r="D3644" s="262"/>
      <c r="E3644" s="263"/>
      <c r="F3644" s="264"/>
      <c r="G3644" s="188">
        <f t="shared" si="443"/>
        <v>0</v>
      </c>
    </row>
    <row r="3645" spans="1:7" ht="20.100000000000001" customHeight="1" x14ac:dyDescent="0.2">
      <c r="A3645" s="260"/>
      <c r="B3645" s="181">
        <f t="shared" si="442"/>
        <v>0</v>
      </c>
      <c r="C3645" s="261"/>
      <c r="D3645" s="262"/>
      <c r="E3645" s="263"/>
      <c r="F3645" s="264"/>
      <c r="G3645" s="188">
        <f t="shared" si="443"/>
        <v>0</v>
      </c>
    </row>
    <row r="3646" spans="1:7" ht="20.100000000000001" customHeight="1" x14ac:dyDescent="0.2">
      <c r="A3646" s="260"/>
      <c r="B3646" s="181">
        <f t="shared" si="442"/>
        <v>0</v>
      </c>
      <c r="C3646" s="261"/>
      <c r="D3646" s="262"/>
      <c r="E3646" s="263"/>
      <c r="F3646" s="264"/>
      <c r="G3646" s="188">
        <f t="shared" si="443"/>
        <v>0</v>
      </c>
    </row>
    <row r="3647" spans="1:7" ht="20.100000000000001" customHeight="1" x14ac:dyDescent="0.2">
      <c r="A3647" s="189"/>
      <c r="B3647" s="164"/>
      <c r="C3647" s="169"/>
      <c r="D3647" s="164"/>
      <c r="E3647" s="165"/>
      <c r="F3647" s="184" t="s">
        <v>40</v>
      </c>
      <c r="G3647" s="185">
        <f>SUBTOTAL(9,G3638:G3646)</f>
        <v>0</v>
      </c>
    </row>
    <row r="3648" spans="1:7" ht="20.100000000000001" customHeight="1" thickBot="1" x14ac:dyDescent="0.25">
      <c r="A3648" s="190"/>
      <c r="B3648" s="191"/>
      <c r="C3648" s="192"/>
      <c r="D3648" s="191"/>
      <c r="E3648" s="193"/>
      <c r="F3648" s="194"/>
      <c r="G3648" s="195"/>
    </row>
    <row r="3649" spans="1:7" ht="20.100000000000001" customHeight="1" thickBot="1" x14ac:dyDescent="0.25">
      <c r="A3649" s="244" t="str">
        <f>B3607</f>
        <v>20-1</v>
      </c>
      <c r="B3649" s="242" t="str">
        <f>C3607</f>
        <v>Instalación sanitaria - Base de cloacas</v>
      </c>
      <c r="C3649" s="196"/>
      <c r="D3649" s="196" t="s">
        <v>41</v>
      </c>
      <c r="E3649" s="197"/>
      <c r="F3649" s="198" t="s">
        <v>42</v>
      </c>
      <c r="G3649" s="199">
        <f>SUBTOTAL(9,G3612:G3648)</f>
        <v>0</v>
      </c>
    </row>
    <row r="3650" spans="1:7" ht="20.100000000000001" customHeight="1" thickTop="1" thickBot="1" x14ac:dyDescent="0.25"/>
    <row r="3651" spans="1:7" ht="20.100000000000001" customHeight="1" thickTop="1" x14ac:dyDescent="0.2">
      <c r="A3651" s="335" t="s">
        <v>44</v>
      </c>
      <c r="B3651" s="336"/>
      <c r="C3651" s="336"/>
      <c r="D3651" s="336"/>
      <c r="E3651" s="336"/>
      <c r="F3651" s="336"/>
      <c r="G3651" s="337"/>
    </row>
    <row r="3652" spans="1:7" ht="20.100000000000001" customHeight="1" x14ac:dyDescent="0.2">
      <c r="A3652" s="154" t="s">
        <v>823</v>
      </c>
      <c r="B3652" s="155" t="str">
        <f>Comitente</f>
        <v>DIRECCIÓN ARQUITECTURA</v>
      </c>
      <c r="C3652" s="156"/>
      <c r="D3652" s="157"/>
      <c r="E3652" s="157"/>
      <c r="F3652" s="158"/>
      <c r="G3652" s="159"/>
    </row>
    <row r="3653" spans="1:7" ht="20.100000000000001" customHeight="1" x14ac:dyDescent="0.2">
      <c r="A3653" s="154" t="s">
        <v>824</v>
      </c>
      <c r="B3653" s="155">
        <f>Contratista</f>
        <v>0</v>
      </c>
      <c r="C3653" s="160"/>
      <c r="D3653" s="160"/>
      <c r="E3653" s="160"/>
      <c r="F3653" s="155"/>
      <c r="G3653" s="161"/>
    </row>
    <row r="3654" spans="1:7" ht="20.100000000000001" customHeight="1" x14ac:dyDescent="0.2">
      <c r="A3654" s="154" t="s">
        <v>31</v>
      </c>
      <c r="B3654" s="155" t="str">
        <f>Obra</f>
        <v>ESTADIO DEPORTIVO U.P.C.N.</v>
      </c>
      <c r="C3654" s="160"/>
      <c r="D3654" s="160"/>
      <c r="E3654" s="160"/>
      <c r="F3654" s="155" t="s">
        <v>45</v>
      </c>
      <c r="G3654" s="161" t="str">
        <f>Fecha_Base</f>
        <v>02/11/2017</v>
      </c>
    </row>
    <row r="3655" spans="1:7" ht="20.100000000000001" customHeight="1" x14ac:dyDescent="0.2">
      <c r="A3655" s="162" t="s">
        <v>822</v>
      </c>
      <c r="B3655" s="163" t="str">
        <f>Ubicación</f>
        <v>DEPARTAMENTO RAWSON</v>
      </c>
      <c r="C3655" s="163"/>
      <c r="D3655" s="164"/>
      <c r="E3655" s="165"/>
      <c r="F3655" s="166"/>
      <c r="G3655" s="167"/>
    </row>
    <row r="3656" spans="1:7" ht="20.100000000000001" customHeight="1" x14ac:dyDescent="0.2">
      <c r="A3656" s="162" t="s">
        <v>46</v>
      </c>
      <c r="B3656" s="270">
        <v>20</v>
      </c>
      <c r="C3656" s="169" t="str">
        <f>IF(B3656="","",VLOOKUP(B3656,Computo_Presupuesto,2,FALSE))</f>
        <v>INSTALACIONES SANITARIA</v>
      </c>
      <c r="D3656" s="170"/>
      <c r="E3656" s="165"/>
      <c r="F3656" s="166"/>
      <c r="G3656" s="167"/>
    </row>
    <row r="3657" spans="1:7" ht="20.100000000000001" customHeight="1" x14ac:dyDescent="0.2">
      <c r="A3657" s="162" t="s">
        <v>32</v>
      </c>
      <c r="B3657" s="248" t="s">
        <v>1774</v>
      </c>
      <c r="C3657" s="169" t="str">
        <f>IF(B3657=0,"",VLOOKUP(B3657,Computo_Presupuesto,2,FALSE))</f>
        <v>Instalación sanitaria - Provisión de agua potable</v>
      </c>
      <c r="D3657" s="164"/>
      <c r="E3657" s="165"/>
      <c r="F3657" s="163" t="s">
        <v>33</v>
      </c>
      <c r="G3657" s="171" t="str">
        <f>IF(B3657=0,"",VLOOKUP(B3657,Computo_Presupuesto,4,FALSE))</f>
        <v>gl</v>
      </c>
    </row>
    <row r="3658" spans="1:7" ht="20.100000000000001" customHeight="1" x14ac:dyDescent="0.2">
      <c r="A3658" s="162"/>
      <c r="B3658" s="163"/>
      <c r="C3658" s="169"/>
      <c r="D3658" s="164"/>
      <c r="E3658" s="165"/>
      <c r="F3658" s="169"/>
      <c r="G3658" s="172"/>
    </row>
    <row r="3659" spans="1:7" ht="20.100000000000001" customHeight="1" x14ac:dyDescent="0.2">
      <c r="A3659" s="338" t="s">
        <v>685</v>
      </c>
      <c r="B3659" s="339"/>
      <c r="C3659" s="340" t="s">
        <v>0</v>
      </c>
      <c r="D3659" s="340" t="s">
        <v>34</v>
      </c>
      <c r="E3659" s="341" t="s">
        <v>35</v>
      </c>
      <c r="F3659" s="342" t="s">
        <v>36</v>
      </c>
      <c r="G3659" s="343" t="s">
        <v>37</v>
      </c>
    </row>
    <row r="3660" spans="1:7" ht="20.100000000000001" customHeight="1" x14ac:dyDescent="0.2">
      <c r="A3660" s="173" t="s">
        <v>686</v>
      </c>
      <c r="B3660" s="174" t="s">
        <v>687</v>
      </c>
      <c r="C3660" s="340"/>
      <c r="D3660" s="340"/>
      <c r="E3660" s="341"/>
      <c r="F3660" s="342"/>
      <c r="G3660" s="343"/>
    </row>
    <row r="3661" spans="1:7" ht="20.100000000000001" customHeight="1" x14ac:dyDescent="0.2">
      <c r="A3661" s="307"/>
      <c r="B3661" s="175"/>
      <c r="C3661" s="176" t="s">
        <v>825</v>
      </c>
      <c r="D3661" s="177"/>
      <c r="E3661" s="178"/>
      <c r="F3661" s="179"/>
      <c r="G3661" s="180"/>
    </row>
    <row r="3662" spans="1:7" ht="20.100000000000001" customHeight="1" x14ac:dyDescent="0.2">
      <c r="A3662" s="260"/>
      <c r="B3662" s="181">
        <f t="shared" ref="B3662:B3673" si="444">IF(A3662=0,0,VLOOKUP(A3662,Tabla_Indices,2,FALSE))</f>
        <v>0</v>
      </c>
      <c r="C3662" s="261"/>
      <c r="D3662" s="262"/>
      <c r="E3662" s="263"/>
      <c r="F3662" s="264"/>
      <c r="G3662" s="182">
        <f>ROUND(E3662*F3662,2)</f>
        <v>0</v>
      </c>
    </row>
    <row r="3663" spans="1:7" ht="20.100000000000001" customHeight="1" x14ac:dyDescent="0.2">
      <c r="A3663" s="265"/>
      <c r="B3663" s="181">
        <f t="shared" si="444"/>
        <v>0</v>
      </c>
      <c r="C3663" s="261"/>
      <c r="D3663" s="262"/>
      <c r="E3663" s="263"/>
      <c r="F3663" s="264"/>
      <c r="G3663" s="182">
        <f t="shared" ref="G3663:G3673" si="445">ROUND(E3663*F3663,2)</f>
        <v>0</v>
      </c>
    </row>
    <row r="3664" spans="1:7" ht="20.100000000000001" customHeight="1" x14ac:dyDescent="0.2">
      <c r="A3664" s="260"/>
      <c r="B3664" s="181">
        <f t="shared" si="444"/>
        <v>0</v>
      </c>
      <c r="C3664" s="261"/>
      <c r="D3664" s="262"/>
      <c r="E3664" s="263"/>
      <c r="F3664" s="264"/>
      <c r="G3664" s="182">
        <f t="shared" si="445"/>
        <v>0</v>
      </c>
    </row>
    <row r="3665" spans="1:7" ht="20.100000000000001" customHeight="1" x14ac:dyDescent="0.2">
      <c r="A3665" s="260"/>
      <c r="B3665" s="181">
        <f t="shared" si="444"/>
        <v>0</v>
      </c>
      <c r="C3665" s="261"/>
      <c r="D3665" s="262"/>
      <c r="E3665" s="263"/>
      <c r="F3665" s="264"/>
      <c r="G3665" s="182">
        <f t="shared" si="445"/>
        <v>0</v>
      </c>
    </row>
    <row r="3666" spans="1:7" ht="20.100000000000001" customHeight="1" x14ac:dyDescent="0.2">
      <c r="A3666" s="260"/>
      <c r="B3666" s="181">
        <f t="shared" si="444"/>
        <v>0</v>
      </c>
      <c r="C3666" s="261"/>
      <c r="D3666" s="262"/>
      <c r="E3666" s="266"/>
      <c r="F3666" s="264"/>
      <c r="G3666" s="182">
        <f t="shared" si="445"/>
        <v>0</v>
      </c>
    </row>
    <row r="3667" spans="1:7" ht="20.100000000000001" customHeight="1" x14ac:dyDescent="0.2">
      <c r="A3667" s="260"/>
      <c r="B3667" s="181">
        <f t="shared" si="444"/>
        <v>0</v>
      </c>
      <c r="C3667" s="261"/>
      <c r="D3667" s="262"/>
      <c r="E3667" s="266"/>
      <c r="F3667" s="264"/>
      <c r="G3667" s="182">
        <f t="shared" si="445"/>
        <v>0</v>
      </c>
    </row>
    <row r="3668" spans="1:7" ht="20.100000000000001" customHeight="1" x14ac:dyDescent="0.2">
      <c r="A3668" s="260"/>
      <c r="B3668" s="181">
        <f t="shared" si="444"/>
        <v>0</v>
      </c>
      <c r="C3668" s="261"/>
      <c r="D3668" s="262"/>
      <c r="E3668" s="263"/>
      <c r="F3668" s="264"/>
      <c r="G3668" s="182">
        <f t="shared" si="445"/>
        <v>0</v>
      </c>
    </row>
    <row r="3669" spans="1:7" ht="20.100000000000001" customHeight="1" x14ac:dyDescent="0.2">
      <c r="A3669" s="260"/>
      <c r="B3669" s="181">
        <f t="shared" si="444"/>
        <v>0</v>
      </c>
      <c r="C3669" s="261"/>
      <c r="D3669" s="262"/>
      <c r="E3669" s="263"/>
      <c r="F3669" s="264"/>
      <c r="G3669" s="182">
        <f t="shared" si="445"/>
        <v>0</v>
      </c>
    </row>
    <row r="3670" spans="1:7" ht="20.100000000000001" customHeight="1" x14ac:dyDescent="0.2">
      <c r="A3670" s="260"/>
      <c r="B3670" s="181">
        <f t="shared" si="444"/>
        <v>0</v>
      </c>
      <c r="C3670" s="261"/>
      <c r="D3670" s="262"/>
      <c r="E3670" s="263"/>
      <c r="F3670" s="264"/>
      <c r="G3670" s="182">
        <f t="shared" si="445"/>
        <v>0</v>
      </c>
    </row>
    <row r="3671" spans="1:7" ht="20.100000000000001" customHeight="1" x14ac:dyDescent="0.2">
      <c r="A3671" s="260"/>
      <c r="B3671" s="181">
        <f t="shared" si="444"/>
        <v>0</v>
      </c>
      <c r="C3671" s="261"/>
      <c r="D3671" s="262"/>
      <c r="E3671" s="263"/>
      <c r="F3671" s="264"/>
      <c r="G3671" s="182">
        <f t="shared" si="445"/>
        <v>0</v>
      </c>
    </row>
    <row r="3672" spans="1:7" ht="20.100000000000001" customHeight="1" x14ac:dyDescent="0.2">
      <c r="A3672" s="260"/>
      <c r="B3672" s="181">
        <f t="shared" si="444"/>
        <v>0</v>
      </c>
      <c r="C3672" s="261"/>
      <c r="D3672" s="262"/>
      <c r="E3672" s="263"/>
      <c r="F3672" s="264"/>
      <c r="G3672" s="182">
        <f t="shared" si="445"/>
        <v>0</v>
      </c>
    </row>
    <row r="3673" spans="1:7" ht="20.100000000000001" customHeight="1" x14ac:dyDescent="0.2">
      <c r="A3673" s="260"/>
      <c r="B3673" s="181">
        <f t="shared" si="444"/>
        <v>0</v>
      </c>
      <c r="C3673" s="261"/>
      <c r="D3673" s="262"/>
      <c r="E3673" s="263"/>
      <c r="F3673" s="264"/>
      <c r="G3673" s="182">
        <f t="shared" si="445"/>
        <v>0</v>
      </c>
    </row>
    <row r="3674" spans="1:7" ht="20.100000000000001" customHeight="1" x14ac:dyDescent="0.2">
      <c r="A3674" s="183"/>
      <c r="B3674" s="169"/>
      <c r="C3674" s="169"/>
      <c r="D3674" s="164"/>
      <c r="E3674" s="165"/>
      <c r="F3674" s="184" t="s">
        <v>38</v>
      </c>
      <c r="G3674" s="185">
        <f>SUBTOTAL(9,G3662:G3673)</f>
        <v>0</v>
      </c>
    </row>
    <row r="3675" spans="1:7" ht="20.100000000000001" customHeight="1" x14ac:dyDescent="0.2">
      <c r="A3675" s="183"/>
      <c r="B3675" s="169"/>
      <c r="C3675" s="186" t="s">
        <v>826</v>
      </c>
      <c r="D3675" s="164"/>
      <c r="E3675" s="165"/>
      <c r="F3675" s="166"/>
      <c r="G3675" s="187"/>
    </row>
    <row r="3676" spans="1:7" ht="20.100000000000001" customHeight="1" x14ac:dyDescent="0.2">
      <c r="A3676" s="260"/>
      <c r="B3676" s="181">
        <f t="shared" ref="B3676:B3685" si="446">IF(A3676=0,0,VLOOKUP(A3676,Tabla_Indices,2,FALSE))</f>
        <v>0</v>
      </c>
      <c r="C3676" s="267"/>
      <c r="D3676" s="262"/>
      <c r="E3676" s="263"/>
      <c r="F3676" s="264"/>
      <c r="G3676" s="182">
        <f>ROUND(E3676*F3676,2)</f>
        <v>0</v>
      </c>
    </row>
    <row r="3677" spans="1:7" ht="20.100000000000001" customHeight="1" x14ac:dyDescent="0.2">
      <c r="A3677" s="260"/>
      <c r="B3677" s="181">
        <f t="shared" si="446"/>
        <v>0</v>
      </c>
      <c r="C3677" s="261"/>
      <c r="D3677" s="262"/>
      <c r="E3677" s="263"/>
      <c r="F3677" s="264"/>
      <c r="G3677" s="182">
        <f>ROUND(E3677*F3677,2)</f>
        <v>0</v>
      </c>
    </row>
    <row r="3678" spans="1:7" ht="20.100000000000001" customHeight="1" x14ac:dyDescent="0.2">
      <c r="A3678" s="260"/>
      <c r="B3678" s="181">
        <f t="shared" si="446"/>
        <v>0</v>
      </c>
      <c r="C3678" s="261"/>
      <c r="D3678" s="262"/>
      <c r="E3678" s="263"/>
      <c r="F3678" s="264"/>
      <c r="G3678" s="182">
        <f t="shared" ref="G3678:G3685" si="447">ROUND(E3678*F3678,2)</f>
        <v>0</v>
      </c>
    </row>
    <row r="3679" spans="1:7" ht="20.100000000000001" customHeight="1" x14ac:dyDescent="0.2">
      <c r="A3679" s="260"/>
      <c r="B3679" s="181">
        <f t="shared" si="446"/>
        <v>0</v>
      </c>
      <c r="C3679" s="261"/>
      <c r="D3679" s="262"/>
      <c r="E3679" s="263"/>
      <c r="F3679" s="264"/>
      <c r="G3679" s="182">
        <f t="shared" si="447"/>
        <v>0</v>
      </c>
    </row>
    <row r="3680" spans="1:7" ht="20.100000000000001" customHeight="1" x14ac:dyDescent="0.2">
      <c r="A3680" s="260"/>
      <c r="B3680" s="181">
        <f t="shared" si="446"/>
        <v>0</v>
      </c>
      <c r="C3680" s="261"/>
      <c r="D3680" s="262"/>
      <c r="E3680" s="263"/>
      <c r="F3680" s="264"/>
      <c r="G3680" s="182">
        <f t="shared" si="447"/>
        <v>0</v>
      </c>
    </row>
    <row r="3681" spans="1:7" ht="20.100000000000001" customHeight="1" x14ac:dyDescent="0.2">
      <c r="A3681" s="260"/>
      <c r="B3681" s="181">
        <f t="shared" si="446"/>
        <v>0</v>
      </c>
      <c r="C3681" s="261"/>
      <c r="D3681" s="262"/>
      <c r="E3681" s="263"/>
      <c r="F3681" s="264"/>
      <c r="G3681" s="182">
        <f t="shared" si="447"/>
        <v>0</v>
      </c>
    </row>
    <row r="3682" spans="1:7" ht="20.100000000000001" customHeight="1" x14ac:dyDescent="0.2">
      <c r="A3682" s="260"/>
      <c r="B3682" s="181">
        <f t="shared" si="446"/>
        <v>0</v>
      </c>
      <c r="C3682" s="261"/>
      <c r="D3682" s="262"/>
      <c r="E3682" s="263"/>
      <c r="F3682" s="264"/>
      <c r="G3682" s="182">
        <f t="shared" si="447"/>
        <v>0</v>
      </c>
    </row>
    <row r="3683" spans="1:7" ht="20.100000000000001" customHeight="1" x14ac:dyDescent="0.2">
      <c r="A3683" s="260"/>
      <c r="B3683" s="181">
        <f t="shared" si="446"/>
        <v>0</v>
      </c>
      <c r="C3683" s="261"/>
      <c r="D3683" s="262"/>
      <c r="E3683" s="263"/>
      <c r="F3683" s="264"/>
      <c r="G3683" s="182">
        <f t="shared" si="447"/>
        <v>0</v>
      </c>
    </row>
    <row r="3684" spans="1:7" ht="20.100000000000001" customHeight="1" x14ac:dyDescent="0.2">
      <c r="A3684" s="260"/>
      <c r="B3684" s="181">
        <f t="shared" si="446"/>
        <v>0</v>
      </c>
      <c r="C3684" s="261"/>
      <c r="D3684" s="262"/>
      <c r="E3684" s="263"/>
      <c r="F3684" s="264"/>
      <c r="G3684" s="182">
        <f t="shared" si="447"/>
        <v>0</v>
      </c>
    </row>
    <row r="3685" spans="1:7" ht="20.100000000000001" customHeight="1" x14ac:dyDescent="0.2">
      <c r="A3685" s="260"/>
      <c r="B3685" s="181">
        <f t="shared" si="446"/>
        <v>0</v>
      </c>
      <c r="C3685" s="261"/>
      <c r="D3685" s="262"/>
      <c r="E3685" s="263"/>
      <c r="F3685" s="264"/>
      <c r="G3685" s="182">
        <f t="shared" si="447"/>
        <v>0</v>
      </c>
    </row>
    <row r="3686" spans="1:7" ht="20.100000000000001" customHeight="1" x14ac:dyDescent="0.2">
      <c r="A3686" s="183"/>
      <c r="B3686" s="169"/>
      <c r="C3686" s="169"/>
      <c r="D3686" s="164"/>
      <c r="E3686" s="165"/>
      <c r="F3686" s="184" t="s">
        <v>39</v>
      </c>
      <c r="G3686" s="185">
        <f>SUBTOTAL(9,G3676:G3685)</f>
        <v>0</v>
      </c>
    </row>
    <row r="3687" spans="1:7" ht="20.100000000000001" customHeight="1" x14ac:dyDescent="0.2">
      <c r="A3687" s="183"/>
      <c r="B3687" s="169"/>
      <c r="C3687" s="186" t="s">
        <v>827</v>
      </c>
      <c r="D3687" s="164"/>
      <c r="E3687" s="165"/>
      <c r="F3687" s="169"/>
      <c r="G3687" s="187"/>
    </row>
    <row r="3688" spans="1:7" ht="20.100000000000001" customHeight="1" x14ac:dyDescent="0.2">
      <c r="A3688" s="260"/>
      <c r="B3688" s="181">
        <f t="shared" ref="B3688:B3696" si="448">IF(A3688=0,0,VLOOKUP(A3688,Tabla_Indices,2,FALSE))</f>
        <v>0</v>
      </c>
      <c r="C3688" s="261"/>
      <c r="D3688" s="262"/>
      <c r="E3688" s="263"/>
      <c r="F3688" s="268"/>
      <c r="G3688" s="188">
        <f>ROUND(E3688*F3688,2)</f>
        <v>0</v>
      </c>
    </row>
    <row r="3689" spans="1:7" ht="20.100000000000001" customHeight="1" x14ac:dyDescent="0.2">
      <c r="A3689" s="260"/>
      <c r="B3689" s="181">
        <f t="shared" si="448"/>
        <v>0</v>
      </c>
      <c r="C3689" s="267"/>
      <c r="D3689" s="262"/>
      <c r="E3689" s="263"/>
      <c r="F3689" s="264"/>
      <c r="G3689" s="188">
        <f>ROUND(E3689*F3689,2)</f>
        <v>0</v>
      </c>
    </row>
    <row r="3690" spans="1:7" ht="20.100000000000001" customHeight="1" x14ac:dyDescent="0.2">
      <c r="A3690" s="260"/>
      <c r="B3690" s="181">
        <f t="shared" si="448"/>
        <v>0</v>
      </c>
      <c r="C3690" s="269"/>
      <c r="D3690" s="262"/>
      <c r="E3690" s="263"/>
      <c r="F3690" s="264"/>
      <c r="G3690" s="188">
        <f>ROUND(E3690*F3690,2)</f>
        <v>0</v>
      </c>
    </row>
    <row r="3691" spans="1:7" ht="20.100000000000001" customHeight="1" x14ac:dyDescent="0.2">
      <c r="A3691" s="260"/>
      <c r="B3691" s="181">
        <f t="shared" si="448"/>
        <v>0</v>
      </c>
      <c r="C3691" s="269"/>
      <c r="D3691" s="262"/>
      <c r="E3691" s="263"/>
      <c r="F3691" s="264"/>
      <c r="G3691" s="188">
        <f>ROUND(E3691*F3691,2)</f>
        <v>0</v>
      </c>
    </row>
    <row r="3692" spans="1:7" ht="20.100000000000001" customHeight="1" x14ac:dyDescent="0.2">
      <c r="A3692" s="260"/>
      <c r="B3692" s="181">
        <f t="shared" si="448"/>
        <v>0</v>
      </c>
      <c r="C3692" s="269"/>
      <c r="D3692" s="262"/>
      <c r="E3692" s="263"/>
      <c r="F3692" s="264"/>
      <c r="G3692" s="188">
        <f t="shared" ref="G3692:G3696" si="449">ROUND(E3692*F3692,2)</f>
        <v>0</v>
      </c>
    </row>
    <row r="3693" spans="1:7" ht="20.100000000000001" customHeight="1" x14ac:dyDescent="0.2">
      <c r="A3693" s="260"/>
      <c r="B3693" s="181">
        <f t="shared" si="448"/>
        <v>0</v>
      </c>
      <c r="C3693" s="269"/>
      <c r="D3693" s="262"/>
      <c r="E3693" s="263"/>
      <c r="F3693" s="264"/>
      <c r="G3693" s="188">
        <f t="shared" si="449"/>
        <v>0</v>
      </c>
    </row>
    <row r="3694" spans="1:7" ht="20.100000000000001" customHeight="1" x14ac:dyDescent="0.2">
      <c r="A3694" s="260"/>
      <c r="B3694" s="181">
        <f t="shared" si="448"/>
        <v>0</v>
      </c>
      <c r="C3694" s="261"/>
      <c r="D3694" s="262"/>
      <c r="E3694" s="263"/>
      <c r="F3694" s="264"/>
      <c r="G3694" s="188">
        <f t="shared" si="449"/>
        <v>0</v>
      </c>
    </row>
    <row r="3695" spans="1:7" ht="20.100000000000001" customHeight="1" x14ac:dyDescent="0.2">
      <c r="A3695" s="260"/>
      <c r="B3695" s="181">
        <f t="shared" si="448"/>
        <v>0</v>
      </c>
      <c r="C3695" s="261"/>
      <c r="D3695" s="262"/>
      <c r="E3695" s="263"/>
      <c r="F3695" s="264"/>
      <c r="G3695" s="188">
        <f t="shared" si="449"/>
        <v>0</v>
      </c>
    </row>
    <row r="3696" spans="1:7" ht="20.100000000000001" customHeight="1" x14ac:dyDescent="0.2">
      <c r="A3696" s="260"/>
      <c r="B3696" s="181">
        <f t="shared" si="448"/>
        <v>0</v>
      </c>
      <c r="C3696" s="261"/>
      <c r="D3696" s="262"/>
      <c r="E3696" s="263"/>
      <c r="F3696" s="264"/>
      <c r="G3696" s="188">
        <f t="shared" si="449"/>
        <v>0</v>
      </c>
    </row>
    <row r="3697" spans="1:7" ht="20.100000000000001" customHeight="1" x14ac:dyDescent="0.2">
      <c r="A3697" s="189"/>
      <c r="B3697" s="164"/>
      <c r="C3697" s="169"/>
      <c r="D3697" s="164"/>
      <c r="E3697" s="165"/>
      <c r="F3697" s="184" t="s">
        <v>40</v>
      </c>
      <c r="G3697" s="185">
        <f>SUBTOTAL(9,G3688:G3696)</f>
        <v>0</v>
      </c>
    </row>
    <row r="3698" spans="1:7" ht="20.100000000000001" customHeight="1" thickBot="1" x14ac:dyDescent="0.25">
      <c r="A3698" s="190"/>
      <c r="B3698" s="191"/>
      <c r="C3698" s="192"/>
      <c r="D3698" s="191"/>
      <c r="E3698" s="193"/>
      <c r="F3698" s="194"/>
      <c r="G3698" s="195"/>
    </row>
    <row r="3699" spans="1:7" ht="20.100000000000001" customHeight="1" thickBot="1" x14ac:dyDescent="0.25">
      <c r="A3699" s="244" t="str">
        <f>B3657</f>
        <v>20-2</v>
      </c>
      <c r="B3699" s="242" t="str">
        <f>C3657</f>
        <v>Instalación sanitaria - Provisión de agua potable</v>
      </c>
      <c r="C3699" s="196"/>
      <c r="D3699" s="196" t="s">
        <v>41</v>
      </c>
      <c r="E3699" s="197"/>
      <c r="F3699" s="198" t="s">
        <v>42</v>
      </c>
      <c r="G3699" s="199">
        <f>SUBTOTAL(9,G3662:G3698)</f>
        <v>0</v>
      </c>
    </row>
    <row r="3700" spans="1:7" ht="20.100000000000001" customHeight="1" thickTop="1" thickBot="1" x14ac:dyDescent="0.25"/>
    <row r="3701" spans="1:7" ht="20.100000000000001" customHeight="1" thickTop="1" x14ac:dyDescent="0.2">
      <c r="A3701" s="335" t="s">
        <v>44</v>
      </c>
      <c r="B3701" s="336"/>
      <c r="C3701" s="336"/>
      <c r="D3701" s="336"/>
      <c r="E3701" s="336"/>
      <c r="F3701" s="336"/>
      <c r="G3701" s="337"/>
    </row>
    <row r="3702" spans="1:7" ht="20.100000000000001" customHeight="1" x14ac:dyDescent="0.2">
      <c r="A3702" s="154" t="s">
        <v>823</v>
      </c>
      <c r="B3702" s="155" t="str">
        <f>Comitente</f>
        <v>DIRECCIÓN ARQUITECTURA</v>
      </c>
      <c r="C3702" s="156"/>
      <c r="D3702" s="157"/>
      <c r="E3702" s="157"/>
      <c r="F3702" s="158"/>
      <c r="G3702" s="159"/>
    </row>
    <row r="3703" spans="1:7" ht="20.100000000000001" customHeight="1" x14ac:dyDescent="0.2">
      <c r="A3703" s="154" t="s">
        <v>824</v>
      </c>
      <c r="B3703" s="155">
        <f>Contratista</f>
        <v>0</v>
      </c>
      <c r="C3703" s="160"/>
      <c r="D3703" s="160"/>
      <c r="E3703" s="160"/>
      <c r="F3703" s="155"/>
      <c r="G3703" s="161"/>
    </row>
    <row r="3704" spans="1:7" ht="20.100000000000001" customHeight="1" x14ac:dyDescent="0.2">
      <c r="A3704" s="154" t="s">
        <v>31</v>
      </c>
      <c r="B3704" s="155" t="str">
        <f>Obra</f>
        <v>ESTADIO DEPORTIVO U.P.C.N.</v>
      </c>
      <c r="C3704" s="160"/>
      <c r="D3704" s="160"/>
      <c r="E3704" s="160"/>
      <c r="F3704" s="155" t="s">
        <v>45</v>
      </c>
      <c r="G3704" s="161" t="str">
        <f>Fecha_Base</f>
        <v>02/11/2017</v>
      </c>
    </row>
    <row r="3705" spans="1:7" ht="20.100000000000001" customHeight="1" x14ac:dyDescent="0.2">
      <c r="A3705" s="162" t="s">
        <v>822</v>
      </c>
      <c r="B3705" s="163" t="str">
        <f>Ubicación</f>
        <v>DEPARTAMENTO RAWSON</v>
      </c>
      <c r="C3705" s="163"/>
      <c r="D3705" s="164"/>
      <c r="E3705" s="165"/>
      <c r="F3705" s="166"/>
      <c r="G3705" s="167"/>
    </row>
    <row r="3706" spans="1:7" ht="20.100000000000001" customHeight="1" x14ac:dyDescent="0.2">
      <c r="A3706" s="162" t="s">
        <v>46</v>
      </c>
      <c r="B3706" s="270">
        <v>20</v>
      </c>
      <c r="C3706" s="169" t="str">
        <f>IF(B3706="","",VLOOKUP(B3706,Computo_Presupuesto,2,FALSE))</f>
        <v>INSTALACIONES SANITARIA</v>
      </c>
      <c r="D3706" s="170"/>
      <c r="E3706" s="165"/>
      <c r="F3706" s="166"/>
      <c r="G3706" s="167"/>
    </row>
    <row r="3707" spans="1:7" ht="20.100000000000001" customHeight="1" x14ac:dyDescent="0.2">
      <c r="A3707" s="162" t="s">
        <v>32</v>
      </c>
      <c r="B3707" s="248" t="s">
        <v>1810</v>
      </c>
      <c r="C3707" s="169" t="str">
        <f>IF(B3707=0,"",VLOOKUP(B3707,Computo_Presupuesto,2,FALSE))</f>
        <v>Instalación sanitaria - Artefactos y accesorios</v>
      </c>
      <c r="D3707" s="164"/>
      <c r="E3707" s="165"/>
      <c r="F3707" s="163" t="s">
        <v>33</v>
      </c>
      <c r="G3707" s="171" t="str">
        <f>IF(B3707=0,"",VLOOKUP(B3707,Computo_Presupuesto,4,FALSE))</f>
        <v>gl</v>
      </c>
    </row>
    <row r="3708" spans="1:7" ht="20.100000000000001" customHeight="1" x14ac:dyDescent="0.2">
      <c r="A3708" s="162"/>
      <c r="B3708" s="163"/>
      <c r="C3708" s="169"/>
      <c r="D3708" s="164"/>
      <c r="E3708" s="165"/>
      <c r="F3708" s="169"/>
      <c r="G3708" s="172"/>
    </row>
    <row r="3709" spans="1:7" ht="20.100000000000001" customHeight="1" x14ac:dyDescent="0.2">
      <c r="A3709" s="338" t="s">
        <v>685</v>
      </c>
      <c r="B3709" s="339"/>
      <c r="C3709" s="340" t="s">
        <v>0</v>
      </c>
      <c r="D3709" s="340" t="s">
        <v>34</v>
      </c>
      <c r="E3709" s="341" t="s">
        <v>35</v>
      </c>
      <c r="F3709" s="342" t="s">
        <v>36</v>
      </c>
      <c r="G3709" s="343" t="s">
        <v>37</v>
      </c>
    </row>
    <row r="3710" spans="1:7" ht="20.100000000000001" customHeight="1" x14ac:dyDescent="0.2">
      <c r="A3710" s="173" t="s">
        <v>686</v>
      </c>
      <c r="B3710" s="174" t="s">
        <v>687</v>
      </c>
      <c r="C3710" s="340"/>
      <c r="D3710" s="340"/>
      <c r="E3710" s="341"/>
      <c r="F3710" s="342"/>
      <c r="G3710" s="343"/>
    </row>
    <row r="3711" spans="1:7" ht="20.100000000000001" customHeight="1" x14ac:dyDescent="0.2">
      <c r="A3711" s="307"/>
      <c r="B3711" s="175"/>
      <c r="C3711" s="176" t="s">
        <v>825</v>
      </c>
      <c r="D3711" s="177"/>
      <c r="E3711" s="178"/>
      <c r="F3711" s="179"/>
      <c r="G3711" s="180"/>
    </row>
    <row r="3712" spans="1:7" ht="20.100000000000001" customHeight="1" x14ac:dyDescent="0.2">
      <c r="A3712" s="260"/>
      <c r="B3712" s="181">
        <f t="shared" ref="B3712:B3723" si="450">IF(A3712=0,0,VLOOKUP(A3712,Tabla_Indices,2,FALSE))</f>
        <v>0</v>
      </c>
      <c r="C3712" s="261"/>
      <c r="D3712" s="262"/>
      <c r="E3712" s="263"/>
      <c r="F3712" s="264"/>
      <c r="G3712" s="182">
        <f>ROUND(E3712*F3712,2)</f>
        <v>0</v>
      </c>
    </row>
    <row r="3713" spans="1:7" ht="20.100000000000001" customHeight="1" x14ac:dyDescent="0.2">
      <c r="A3713" s="265"/>
      <c r="B3713" s="181">
        <f t="shared" si="450"/>
        <v>0</v>
      </c>
      <c r="C3713" s="261"/>
      <c r="D3713" s="262"/>
      <c r="E3713" s="263"/>
      <c r="F3713" s="264"/>
      <c r="G3713" s="182">
        <f t="shared" ref="G3713:G3723" si="451">ROUND(E3713*F3713,2)</f>
        <v>0</v>
      </c>
    </row>
    <row r="3714" spans="1:7" ht="20.100000000000001" customHeight="1" x14ac:dyDescent="0.2">
      <c r="A3714" s="260"/>
      <c r="B3714" s="181">
        <f t="shared" si="450"/>
        <v>0</v>
      </c>
      <c r="C3714" s="261"/>
      <c r="D3714" s="262"/>
      <c r="E3714" s="263"/>
      <c r="F3714" s="264"/>
      <c r="G3714" s="182">
        <f t="shared" si="451"/>
        <v>0</v>
      </c>
    </row>
    <row r="3715" spans="1:7" ht="20.100000000000001" customHeight="1" x14ac:dyDescent="0.2">
      <c r="A3715" s="260"/>
      <c r="B3715" s="181">
        <f t="shared" si="450"/>
        <v>0</v>
      </c>
      <c r="C3715" s="261"/>
      <c r="D3715" s="262"/>
      <c r="E3715" s="263"/>
      <c r="F3715" s="264"/>
      <c r="G3715" s="182">
        <f t="shared" si="451"/>
        <v>0</v>
      </c>
    </row>
    <row r="3716" spans="1:7" ht="20.100000000000001" customHeight="1" x14ac:dyDescent="0.2">
      <c r="A3716" s="260"/>
      <c r="B3716" s="181">
        <f t="shared" si="450"/>
        <v>0</v>
      </c>
      <c r="C3716" s="261"/>
      <c r="D3716" s="262"/>
      <c r="E3716" s="266"/>
      <c r="F3716" s="264"/>
      <c r="G3716" s="182">
        <f t="shared" si="451"/>
        <v>0</v>
      </c>
    </row>
    <row r="3717" spans="1:7" ht="20.100000000000001" customHeight="1" x14ac:dyDescent="0.2">
      <c r="A3717" s="260"/>
      <c r="B3717" s="181">
        <f t="shared" si="450"/>
        <v>0</v>
      </c>
      <c r="C3717" s="261"/>
      <c r="D3717" s="262"/>
      <c r="E3717" s="266"/>
      <c r="F3717" s="264"/>
      <c r="G3717" s="182">
        <f t="shared" si="451"/>
        <v>0</v>
      </c>
    </row>
    <row r="3718" spans="1:7" ht="20.100000000000001" customHeight="1" x14ac:dyDescent="0.2">
      <c r="A3718" s="260"/>
      <c r="B3718" s="181">
        <f t="shared" si="450"/>
        <v>0</v>
      </c>
      <c r="C3718" s="261"/>
      <c r="D3718" s="262"/>
      <c r="E3718" s="263"/>
      <c r="F3718" s="264"/>
      <c r="G3718" s="182">
        <f t="shared" si="451"/>
        <v>0</v>
      </c>
    </row>
    <row r="3719" spans="1:7" ht="20.100000000000001" customHeight="1" x14ac:dyDescent="0.2">
      <c r="A3719" s="260"/>
      <c r="B3719" s="181">
        <f t="shared" si="450"/>
        <v>0</v>
      </c>
      <c r="C3719" s="261"/>
      <c r="D3719" s="262"/>
      <c r="E3719" s="263"/>
      <c r="F3719" s="264"/>
      <c r="G3719" s="182">
        <f t="shared" si="451"/>
        <v>0</v>
      </c>
    </row>
    <row r="3720" spans="1:7" ht="20.100000000000001" customHeight="1" x14ac:dyDescent="0.2">
      <c r="A3720" s="260"/>
      <c r="B3720" s="181">
        <f t="shared" si="450"/>
        <v>0</v>
      </c>
      <c r="C3720" s="261"/>
      <c r="D3720" s="262"/>
      <c r="E3720" s="263"/>
      <c r="F3720" s="264"/>
      <c r="G3720" s="182">
        <f t="shared" si="451"/>
        <v>0</v>
      </c>
    </row>
    <row r="3721" spans="1:7" ht="20.100000000000001" customHeight="1" x14ac:dyDescent="0.2">
      <c r="A3721" s="260"/>
      <c r="B3721" s="181">
        <f t="shared" si="450"/>
        <v>0</v>
      </c>
      <c r="C3721" s="261"/>
      <c r="D3721" s="262"/>
      <c r="E3721" s="263"/>
      <c r="F3721" s="264"/>
      <c r="G3721" s="182">
        <f t="shared" si="451"/>
        <v>0</v>
      </c>
    </row>
    <row r="3722" spans="1:7" ht="20.100000000000001" customHeight="1" x14ac:dyDescent="0.2">
      <c r="A3722" s="260"/>
      <c r="B3722" s="181">
        <f t="shared" si="450"/>
        <v>0</v>
      </c>
      <c r="C3722" s="261"/>
      <c r="D3722" s="262"/>
      <c r="E3722" s="263"/>
      <c r="F3722" s="264"/>
      <c r="G3722" s="182">
        <f t="shared" si="451"/>
        <v>0</v>
      </c>
    </row>
    <row r="3723" spans="1:7" ht="20.100000000000001" customHeight="1" x14ac:dyDescent="0.2">
      <c r="A3723" s="260"/>
      <c r="B3723" s="181">
        <f t="shared" si="450"/>
        <v>0</v>
      </c>
      <c r="C3723" s="261"/>
      <c r="D3723" s="262"/>
      <c r="E3723" s="263"/>
      <c r="F3723" s="264"/>
      <c r="G3723" s="182">
        <f t="shared" si="451"/>
        <v>0</v>
      </c>
    </row>
    <row r="3724" spans="1:7" ht="20.100000000000001" customHeight="1" x14ac:dyDescent="0.2">
      <c r="A3724" s="183"/>
      <c r="B3724" s="169"/>
      <c r="C3724" s="169"/>
      <c r="D3724" s="164"/>
      <c r="E3724" s="165"/>
      <c r="F3724" s="184" t="s">
        <v>38</v>
      </c>
      <c r="G3724" s="185">
        <f>SUBTOTAL(9,G3712:G3723)</f>
        <v>0</v>
      </c>
    </row>
    <row r="3725" spans="1:7" ht="20.100000000000001" customHeight="1" x14ac:dyDescent="0.2">
      <c r="A3725" s="183"/>
      <c r="B3725" s="169"/>
      <c r="C3725" s="186" t="s">
        <v>826</v>
      </c>
      <c r="D3725" s="164"/>
      <c r="E3725" s="165"/>
      <c r="F3725" s="166"/>
      <c r="G3725" s="187"/>
    </row>
    <row r="3726" spans="1:7" ht="20.100000000000001" customHeight="1" x14ac:dyDescent="0.2">
      <c r="A3726" s="260"/>
      <c r="B3726" s="181">
        <f t="shared" ref="B3726:B3735" si="452">IF(A3726=0,0,VLOOKUP(A3726,Tabla_Indices,2,FALSE))</f>
        <v>0</v>
      </c>
      <c r="C3726" s="267"/>
      <c r="D3726" s="262"/>
      <c r="E3726" s="263"/>
      <c r="F3726" s="264"/>
      <c r="G3726" s="182">
        <f>ROUND(E3726*F3726,2)</f>
        <v>0</v>
      </c>
    </row>
    <row r="3727" spans="1:7" ht="20.100000000000001" customHeight="1" x14ac:dyDescent="0.2">
      <c r="A3727" s="260"/>
      <c r="B3727" s="181">
        <f t="shared" si="452"/>
        <v>0</v>
      </c>
      <c r="C3727" s="261"/>
      <c r="D3727" s="262"/>
      <c r="E3727" s="263"/>
      <c r="F3727" s="264"/>
      <c r="G3727" s="182">
        <f>ROUND(E3727*F3727,2)</f>
        <v>0</v>
      </c>
    </row>
    <row r="3728" spans="1:7" ht="20.100000000000001" customHeight="1" x14ac:dyDescent="0.2">
      <c r="A3728" s="260"/>
      <c r="B3728" s="181">
        <f t="shared" si="452"/>
        <v>0</v>
      </c>
      <c r="C3728" s="261"/>
      <c r="D3728" s="262"/>
      <c r="E3728" s="263"/>
      <c r="F3728" s="264"/>
      <c r="G3728" s="182">
        <f t="shared" ref="G3728:G3735" si="453">ROUND(E3728*F3728,2)</f>
        <v>0</v>
      </c>
    </row>
    <row r="3729" spans="1:7" ht="20.100000000000001" customHeight="1" x14ac:dyDescent="0.2">
      <c r="A3729" s="260"/>
      <c r="B3729" s="181">
        <f t="shared" si="452"/>
        <v>0</v>
      </c>
      <c r="C3729" s="261"/>
      <c r="D3729" s="262"/>
      <c r="E3729" s="263"/>
      <c r="F3729" s="264"/>
      <c r="G3729" s="182">
        <f t="shared" si="453"/>
        <v>0</v>
      </c>
    </row>
    <row r="3730" spans="1:7" ht="20.100000000000001" customHeight="1" x14ac:dyDescent="0.2">
      <c r="A3730" s="260"/>
      <c r="B3730" s="181">
        <f t="shared" si="452"/>
        <v>0</v>
      </c>
      <c r="C3730" s="261"/>
      <c r="D3730" s="262"/>
      <c r="E3730" s="263"/>
      <c r="F3730" s="264"/>
      <c r="G3730" s="182">
        <f t="shared" si="453"/>
        <v>0</v>
      </c>
    </row>
    <row r="3731" spans="1:7" ht="20.100000000000001" customHeight="1" x14ac:dyDescent="0.2">
      <c r="A3731" s="260"/>
      <c r="B3731" s="181">
        <f t="shared" si="452"/>
        <v>0</v>
      </c>
      <c r="C3731" s="261"/>
      <c r="D3731" s="262"/>
      <c r="E3731" s="263"/>
      <c r="F3731" s="264"/>
      <c r="G3731" s="182">
        <f t="shared" si="453"/>
        <v>0</v>
      </c>
    </row>
    <row r="3732" spans="1:7" ht="20.100000000000001" customHeight="1" x14ac:dyDescent="0.2">
      <c r="A3732" s="260"/>
      <c r="B3732" s="181">
        <f t="shared" si="452"/>
        <v>0</v>
      </c>
      <c r="C3732" s="261"/>
      <c r="D3732" s="262"/>
      <c r="E3732" s="263"/>
      <c r="F3732" s="264"/>
      <c r="G3732" s="182">
        <f t="shared" si="453"/>
        <v>0</v>
      </c>
    </row>
    <row r="3733" spans="1:7" ht="20.100000000000001" customHeight="1" x14ac:dyDescent="0.2">
      <c r="A3733" s="260"/>
      <c r="B3733" s="181">
        <f t="shared" si="452"/>
        <v>0</v>
      </c>
      <c r="C3733" s="261"/>
      <c r="D3733" s="262"/>
      <c r="E3733" s="263"/>
      <c r="F3733" s="264"/>
      <c r="G3733" s="182">
        <f t="shared" si="453"/>
        <v>0</v>
      </c>
    </row>
    <row r="3734" spans="1:7" ht="20.100000000000001" customHeight="1" x14ac:dyDescent="0.2">
      <c r="A3734" s="260"/>
      <c r="B3734" s="181">
        <f t="shared" si="452"/>
        <v>0</v>
      </c>
      <c r="C3734" s="261"/>
      <c r="D3734" s="262"/>
      <c r="E3734" s="263"/>
      <c r="F3734" s="264"/>
      <c r="G3734" s="182">
        <f t="shared" si="453"/>
        <v>0</v>
      </c>
    </row>
    <row r="3735" spans="1:7" ht="20.100000000000001" customHeight="1" x14ac:dyDescent="0.2">
      <c r="A3735" s="260"/>
      <c r="B3735" s="181">
        <f t="shared" si="452"/>
        <v>0</v>
      </c>
      <c r="C3735" s="261"/>
      <c r="D3735" s="262"/>
      <c r="E3735" s="263"/>
      <c r="F3735" s="264"/>
      <c r="G3735" s="182">
        <f t="shared" si="453"/>
        <v>0</v>
      </c>
    </row>
    <row r="3736" spans="1:7" ht="20.100000000000001" customHeight="1" x14ac:dyDescent="0.2">
      <c r="A3736" s="183"/>
      <c r="B3736" s="169"/>
      <c r="C3736" s="169"/>
      <c r="D3736" s="164"/>
      <c r="E3736" s="165"/>
      <c r="F3736" s="184" t="s">
        <v>39</v>
      </c>
      <c r="G3736" s="185">
        <f>SUBTOTAL(9,G3726:G3735)</f>
        <v>0</v>
      </c>
    </row>
    <row r="3737" spans="1:7" ht="20.100000000000001" customHeight="1" x14ac:dyDescent="0.2">
      <c r="A3737" s="183"/>
      <c r="B3737" s="169"/>
      <c r="C3737" s="186" t="s">
        <v>827</v>
      </c>
      <c r="D3737" s="164"/>
      <c r="E3737" s="165"/>
      <c r="F3737" s="169"/>
      <c r="G3737" s="187"/>
    </row>
    <row r="3738" spans="1:7" ht="20.100000000000001" customHeight="1" x14ac:dyDescent="0.2">
      <c r="A3738" s="260"/>
      <c r="B3738" s="181">
        <f t="shared" ref="B3738:B3746" si="454">IF(A3738=0,0,VLOOKUP(A3738,Tabla_Indices,2,FALSE))</f>
        <v>0</v>
      </c>
      <c r="C3738" s="261"/>
      <c r="D3738" s="262"/>
      <c r="E3738" s="263"/>
      <c r="F3738" s="268"/>
      <c r="G3738" s="188">
        <f>ROUND(E3738*F3738,2)</f>
        <v>0</v>
      </c>
    </row>
    <row r="3739" spans="1:7" ht="20.100000000000001" customHeight="1" x14ac:dyDescent="0.2">
      <c r="A3739" s="260"/>
      <c r="B3739" s="181">
        <f t="shared" si="454"/>
        <v>0</v>
      </c>
      <c r="C3739" s="267"/>
      <c r="D3739" s="262"/>
      <c r="E3739" s="263"/>
      <c r="F3739" s="264"/>
      <c r="G3739" s="188">
        <f>ROUND(E3739*F3739,2)</f>
        <v>0</v>
      </c>
    </row>
    <row r="3740" spans="1:7" ht="20.100000000000001" customHeight="1" x14ac:dyDescent="0.2">
      <c r="A3740" s="260"/>
      <c r="B3740" s="181">
        <f t="shared" si="454"/>
        <v>0</v>
      </c>
      <c r="C3740" s="269"/>
      <c r="D3740" s="262"/>
      <c r="E3740" s="263"/>
      <c r="F3740" s="264"/>
      <c r="G3740" s="188">
        <f>ROUND(E3740*F3740,2)</f>
        <v>0</v>
      </c>
    </row>
    <row r="3741" spans="1:7" ht="20.100000000000001" customHeight="1" x14ac:dyDescent="0.2">
      <c r="A3741" s="260"/>
      <c r="B3741" s="181">
        <f t="shared" si="454"/>
        <v>0</v>
      </c>
      <c r="C3741" s="269"/>
      <c r="D3741" s="262"/>
      <c r="E3741" s="263"/>
      <c r="F3741" s="264"/>
      <c r="G3741" s="188">
        <f>ROUND(E3741*F3741,2)</f>
        <v>0</v>
      </c>
    </row>
    <row r="3742" spans="1:7" ht="20.100000000000001" customHeight="1" x14ac:dyDescent="0.2">
      <c r="A3742" s="260"/>
      <c r="B3742" s="181">
        <f t="shared" si="454"/>
        <v>0</v>
      </c>
      <c r="C3742" s="269"/>
      <c r="D3742" s="262"/>
      <c r="E3742" s="263"/>
      <c r="F3742" s="264"/>
      <c r="G3742" s="188">
        <f t="shared" ref="G3742:G3746" si="455">ROUND(E3742*F3742,2)</f>
        <v>0</v>
      </c>
    </row>
    <row r="3743" spans="1:7" ht="20.100000000000001" customHeight="1" x14ac:dyDescent="0.2">
      <c r="A3743" s="260"/>
      <c r="B3743" s="181">
        <f t="shared" si="454"/>
        <v>0</v>
      </c>
      <c r="C3743" s="269"/>
      <c r="D3743" s="262"/>
      <c r="E3743" s="263"/>
      <c r="F3743" s="264"/>
      <c r="G3743" s="188">
        <f t="shared" si="455"/>
        <v>0</v>
      </c>
    </row>
    <row r="3744" spans="1:7" ht="20.100000000000001" customHeight="1" x14ac:dyDescent="0.2">
      <c r="A3744" s="260"/>
      <c r="B3744" s="181">
        <f t="shared" si="454"/>
        <v>0</v>
      </c>
      <c r="C3744" s="261"/>
      <c r="D3744" s="262"/>
      <c r="E3744" s="263"/>
      <c r="F3744" s="264"/>
      <c r="G3744" s="188">
        <f t="shared" si="455"/>
        <v>0</v>
      </c>
    </row>
    <row r="3745" spans="1:7" ht="20.100000000000001" customHeight="1" x14ac:dyDescent="0.2">
      <c r="A3745" s="260"/>
      <c r="B3745" s="181">
        <f t="shared" si="454"/>
        <v>0</v>
      </c>
      <c r="C3745" s="261"/>
      <c r="D3745" s="262"/>
      <c r="E3745" s="263"/>
      <c r="F3745" s="264"/>
      <c r="G3745" s="188">
        <f t="shared" si="455"/>
        <v>0</v>
      </c>
    </row>
    <row r="3746" spans="1:7" ht="20.100000000000001" customHeight="1" x14ac:dyDescent="0.2">
      <c r="A3746" s="260"/>
      <c r="B3746" s="181">
        <f t="shared" si="454"/>
        <v>0</v>
      </c>
      <c r="C3746" s="261"/>
      <c r="D3746" s="262"/>
      <c r="E3746" s="263"/>
      <c r="F3746" s="264"/>
      <c r="G3746" s="188">
        <f t="shared" si="455"/>
        <v>0</v>
      </c>
    </row>
    <row r="3747" spans="1:7" ht="20.100000000000001" customHeight="1" x14ac:dyDescent="0.2">
      <c r="A3747" s="189"/>
      <c r="B3747" s="164"/>
      <c r="C3747" s="169"/>
      <c r="D3747" s="164"/>
      <c r="E3747" s="165"/>
      <c r="F3747" s="184" t="s">
        <v>40</v>
      </c>
      <c r="G3747" s="185">
        <f>SUBTOTAL(9,G3738:G3746)</f>
        <v>0</v>
      </c>
    </row>
    <row r="3748" spans="1:7" ht="20.100000000000001" customHeight="1" thickBot="1" x14ac:dyDescent="0.25">
      <c r="A3748" s="190"/>
      <c r="B3748" s="191"/>
      <c r="C3748" s="192"/>
      <c r="D3748" s="191"/>
      <c r="E3748" s="193"/>
      <c r="F3748" s="194"/>
      <c r="G3748" s="195"/>
    </row>
    <row r="3749" spans="1:7" ht="20.100000000000001" customHeight="1" thickBot="1" x14ac:dyDescent="0.25">
      <c r="A3749" s="244" t="str">
        <f>B3707</f>
        <v>20-3</v>
      </c>
      <c r="B3749" s="242" t="str">
        <f>C3707</f>
        <v>Instalación sanitaria - Artefactos y accesorios</v>
      </c>
      <c r="C3749" s="196"/>
      <c r="D3749" s="196" t="s">
        <v>41</v>
      </c>
      <c r="E3749" s="197"/>
      <c r="F3749" s="198" t="s">
        <v>42</v>
      </c>
      <c r="G3749" s="199">
        <f>SUBTOTAL(9,G3712:G3748)</f>
        <v>0</v>
      </c>
    </row>
    <row r="3750" spans="1:7" ht="20.100000000000001" customHeight="1" thickTop="1" thickBot="1" x14ac:dyDescent="0.25"/>
    <row r="3751" spans="1:7" ht="20.100000000000001" customHeight="1" thickTop="1" x14ac:dyDescent="0.2">
      <c r="A3751" s="335" t="s">
        <v>44</v>
      </c>
      <c r="B3751" s="336"/>
      <c r="C3751" s="336"/>
      <c r="D3751" s="336"/>
      <c r="E3751" s="336"/>
      <c r="F3751" s="336"/>
      <c r="G3751" s="337"/>
    </row>
    <row r="3752" spans="1:7" ht="20.100000000000001" customHeight="1" x14ac:dyDescent="0.2">
      <c r="A3752" s="154" t="s">
        <v>823</v>
      </c>
      <c r="B3752" s="155" t="str">
        <f>Comitente</f>
        <v>DIRECCIÓN ARQUITECTURA</v>
      </c>
      <c r="C3752" s="156"/>
      <c r="D3752" s="157"/>
      <c r="E3752" s="157"/>
      <c r="F3752" s="158"/>
      <c r="G3752" s="159"/>
    </row>
    <row r="3753" spans="1:7" ht="20.100000000000001" customHeight="1" x14ac:dyDescent="0.2">
      <c r="A3753" s="154" t="s">
        <v>824</v>
      </c>
      <c r="B3753" s="155">
        <f>Contratista</f>
        <v>0</v>
      </c>
      <c r="C3753" s="160"/>
      <c r="D3753" s="160"/>
      <c r="E3753" s="160"/>
      <c r="F3753" s="155"/>
      <c r="G3753" s="161"/>
    </row>
    <row r="3754" spans="1:7" ht="20.100000000000001" customHeight="1" x14ac:dyDescent="0.2">
      <c r="A3754" s="154" t="s">
        <v>31</v>
      </c>
      <c r="B3754" s="155" t="str">
        <f>Obra</f>
        <v>ESTADIO DEPORTIVO U.P.C.N.</v>
      </c>
      <c r="C3754" s="160"/>
      <c r="D3754" s="160"/>
      <c r="E3754" s="160"/>
      <c r="F3754" s="155" t="s">
        <v>45</v>
      </c>
      <c r="G3754" s="161" t="str">
        <f>Fecha_Base</f>
        <v>02/11/2017</v>
      </c>
    </row>
    <row r="3755" spans="1:7" ht="20.100000000000001" customHeight="1" x14ac:dyDescent="0.2">
      <c r="A3755" s="162" t="s">
        <v>822</v>
      </c>
      <c r="B3755" s="163" t="str">
        <f>Ubicación</f>
        <v>DEPARTAMENTO RAWSON</v>
      </c>
      <c r="C3755" s="163"/>
      <c r="D3755" s="164"/>
      <c r="E3755" s="165"/>
      <c r="F3755" s="166"/>
      <c r="G3755" s="167"/>
    </row>
    <row r="3756" spans="1:7" ht="20.100000000000001" customHeight="1" x14ac:dyDescent="0.2">
      <c r="A3756" s="162" t="s">
        <v>46</v>
      </c>
      <c r="B3756" s="270">
        <v>20</v>
      </c>
      <c r="C3756" s="169" t="str">
        <f>IF(B3756="","",VLOOKUP(B3756,Computo_Presupuesto,2,FALSE))</f>
        <v>INSTALACIONES SANITARIA</v>
      </c>
      <c r="D3756" s="170"/>
      <c r="E3756" s="165"/>
      <c r="F3756" s="166"/>
      <c r="G3756" s="167"/>
    </row>
    <row r="3757" spans="1:7" ht="20.100000000000001" customHeight="1" x14ac:dyDescent="0.2">
      <c r="A3757" s="162" t="s">
        <v>32</v>
      </c>
      <c r="B3757" s="248" t="s">
        <v>1811</v>
      </c>
      <c r="C3757" s="169" t="str">
        <f>IF(B3757=0,"",VLOOKUP(B3757,Computo_Presupuesto,2,FALSE))</f>
        <v>Instalación sanitaria - Grifería</v>
      </c>
      <c r="D3757" s="164"/>
      <c r="E3757" s="165"/>
      <c r="F3757" s="163" t="s">
        <v>33</v>
      </c>
      <c r="G3757" s="171" t="str">
        <f>IF(B3757=0,"",VLOOKUP(B3757,Computo_Presupuesto,4,FALSE))</f>
        <v>gl</v>
      </c>
    </row>
    <row r="3758" spans="1:7" ht="20.100000000000001" customHeight="1" x14ac:dyDescent="0.2">
      <c r="A3758" s="162"/>
      <c r="B3758" s="163"/>
      <c r="C3758" s="169"/>
      <c r="D3758" s="164"/>
      <c r="E3758" s="165"/>
      <c r="F3758" s="169"/>
      <c r="G3758" s="172"/>
    </row>
    <row r="3759" spans="1:7" ht="20.100000000000001" customHeight="1" x14ac:dyDescent="0.2">
      <c r="A3759" s="338" t="s">
        <v>685</v>
      </c>
      <c r="B3759" s="339"/>
      <c r="C3759" s="340" t="s">
        <v>0</v>
      </c>
      <c r="D3759" s="340" t="s">
        <v>34</v>
      </c>
      <c r="E3759" s="341" t="s">
        <v>35</v>
      </c>
      <c r="F3759" s="342" t="s">
        <v>36</v>
      </c>
      <c r="G3759" s="343" t="s">
        <v>37</v>
      </c>
    </row>
    <row r="3760" spans="1:7" ht="20.100000000000001" customHeight="1" x14ac:dyDescent="0.2">
      <c r="A3760" s="173" t="s">
        <v>686</v>
      </c>
      <c r="B3760" s="174" t="s">
        <v>687</v>
      </c>
      <c r="C3760" s="340"/>
      <c r="D3760" s="340"/>
      <c r="E3760" s="341"/>
      <c r="F3760" s="342"/>
      <c r="G3760" s="343"/>
    </row>
    <row r="3761" spans="1:7" ht="20.100000000000001" customHeight="1" x14ac:dyDescent="0.2">
      <c r="A3761" s="307"/>
      <c r="B3761" s="175"/>
      <c r="C3761" s="176" t="s">
        <v>825</v>
      </c>
      <c r="D3761" s="177"/>
      <c r="E3761" s="178"/>
      <c r="F3761" s="179"/>
      <c r="G3761" s="180"/>
    </row>
    <row r="3762" spans="1:7" ht="20.100000000000001" customHeight="1" x14ac:dyDescent="0.2">
      <c r="A3762" s="260"/>
      <c r="B3762" s="181">
        <f t="shared" ref="B3762:B3773" si="456">IF(A3762=0,0,VLOOKUP(A3762,Tabla_Indices,2,FALSE))</f>
        <v>0</v>
      </c>
      <c r="C3762" s="261"/>
      <c r="D3762" s="262"/>
      <c r="E3762" s="263"/>
      <c r="F3762" s="264"/>
      <c r="G3762" s="182">
        <f>ROUND(E3762*F3762,2)</f>
        <v>0</v>
      </c>
    </row>
    <row r="3763" spans="1:7" ht="20.100000000000001" customHeight="1" x14ac:dyDescent="0.2">
      <c r="A3763" s="265"/>
      <c r="B3763" s="181">
        <f t="shared" si="456"/>
        <v>0</v>
      </c>
      <c r="C3763" s="261"/>
      <c r="D3763" s="262"/>
      <c r="E3763" s="263"/>
      <c r="F3763" s="264"/>
      <c r="G3763" s="182">
        <f t="shared" ref="G3763:G3773" si="457">ROUND(E3763*F3763,2)</f>
        <v>0</v>
      </c>
    </row>
    <row r="3764" spans="1:7" ht="20.100000000000001" customHeight="1" x14ac:dyDescent="0.2">
      <c r="A3764" s="260"/>
      <c r="B3764" s="181">
        <f t="shared" si="456"/>
        <v>0</v>
      </c>
      <c r="C3764" s="261"/>
      <c r="D3764" s="262"/>
      <c r="E3764" s="263"/>
      <c r="F3764" s="264"/>
      <c r="G3764" s="182">
        <f t="shared" si="457"/>
        <v>0</v>
      </c>
    </row>
    <row r="3765" spans="1:7" ht="20.100000000000001" customHeight="1" x14ac:dyDescent="0.2">
      <c r="A3765" s="260"/>
      <c r="B3765" s="181">
        <f t="shared" si="456"/>
        <v>0</v>
      </c>
      <c r="C3765" s="261"/>
      <c r="D3765" s="262"/>
      <c r="E3765" s="263"/>
      <c r="F3765" s="264"/>
      <c r="G3765" s="182">
        <f t="shared" si="457"/>
        <v>0</v>
      </c>
    </row>
    <row r="3766" spans="1:7" ht="20.100000000000001" customHeight="1" x14ac:dyDescent="0.2">
      <c r="A3766" s="260"/>
      <c r="B3766" s="181">
        <f t="shared" si="456"/>
        <v>0</v>
      </c>
      <c r="C3766" s="261"/>
      <c r="D3766" s="262"/>
      <c r="E3766" s="266"/>
      <c r="F3766" s="264"/>
      <c r="G3766" s="182">
        <f t="shared" si="457"/>
        <v>0</v>
      </c>
    </row>
    <row r="3767" spans="1:7" ht="20.100000000000001" customHeight="1" x14ac:dyDescent="0.2">
      <c r="A3767" s="260"/>
      <c r="B3767" s="181">
        <f t="shared" si="456"/>
        <v>0</v>
      </c>
      <c r="C3767" s="261"/>
      <c r="D3767" s="262"/>
      <c r="E3767" s="266"/>
      <c r="F3767" s="264"/>
      <c r="G3767" s="182">
        <f t="shared" si="457"/>
        <v>0</v>
      </c>
    </row>
    <row r="3768" spans="1:7" ht="20.100000000000001" customHeight="1" x14ac:dyDescent="0.2">
      <c r="A3768" s="260"/>
      <c r="B3768" s="181">
        <f t="shared" si="456"/>
        <v>0</v>
      </c>
      <c r="C3768" s="261"/>
      <c r="D3768" s="262"/>
      <c r="E3768" s="263"/>
      <c r="F3768" s="264"/>
      <c r="G3768" s="182">
        <f t="shared" si="457"/>
        <v>0</v>
      </c>
    </row>
    <row r="3769" spans="1:7" ht="20.100000000000001" customHeight="1" x14ac:dyDescent="0.2">
      <c r="A3769" s="260"/>
      <c r="B3769" s="181">
        <f t="shared" si="456"/>
        <v>0</v>
      </c>
      <c r="C3769" s="261"/>
      <c r="D3769" s="262"/>
      <c r="E3769" s="263"/>
      <c r="F3769" s="264"/>
      <c r="G3769" s="182">
        <f t="shared" si="457"/>
        <v>0</v>
      </c>
    </row>
    <row r="3770" spans="1:7" ht="20.100000000000001" customHeight="1" x14ac:dyDescent="0.2">
      <c r="A3770" s="260"/>
      <c r="B3770" s="181">
        <f t="shared" si="456"/>
        <v>0</v>
      </c>
      <c r="C3770" s="261"/>
      <c r="D3770" s="262"/>
      <c r="E3770" s="263"/>
      <c r="F3770" s="264"/>
      <c r="G3770" s="182">
        <f t="shared" si="457"/>
        <v>0</v>
      </c>
    </row>
    <row r="3771" spans="1:7" ht="20.100000000000001" customHeight="1" x14ac:dyDescent="0.2">
      <c r="A3771" s="260"/>
      <c r="B3771" s="181">
        <f t="shared" si="456"/>
        <v>0</v>
      </c>
      <c r="C3771" s="261"/>
      <c r="D3771" s="262"/>
      <c r="E3771" s="263"/>
      <c r="F3771" s="264"/>
      <c r="G3771" s="182">
        <f t="shared" si="457"/>
        <v>0</v>
      </c>
    </row>
    <row r="3772" spans="1:7" ht="20.100000000000001" customHeight="1" x14ac:dyDescent="0.2">
      <c r="A3772" s="260"/>
      <c r="B3772" s="181">
        <f t="shared" si="456"/>
        <v>0</v>
      </c>
      <c r="C3772" s="261"/>
      <c r="D3772" s="262"/>
      <c r="E3772" s="263"/>
      <c r="F3772" s="264"/>
      <c r="G3772" s="182">
        <f t="shared" si="457"/>
        <v>0</v>
      </c>
    </row>
    <row r="3773" spans="1:7" ht="20.100000000000001" customHeight="1" x14ac:dyDescent="0.2">
      <c r="A3773" s="260"/>
      <c r="B3773" s="181">
        <f t="shared" si="456"/>
        <v>0</v>
      </c>
      <c r="C3773" s="261"/>
      <c r="D3773" s="262"/>
      <c r="E3773" s="263"/>
      <c r="F3773" s="264"/>
      <c r="G3773" s="182">
        <f t="shared" si="457"/>
        <v>0</v>
      </c>
    </row>
    <row r="3774" spans="1:7" ht="20.100000000000001" customHeight="1" x14ac:dyDescent="0.2">
      <c r="A3774" s="183"/>
      <c r="B3774" s="169"/>
      <c r="C3774" s="169"/>
      <c r="D3774" s="164"/>
      <c r="E3774" s="165"/>
      <c r="F3774" s="184" t="s">
        <v>38</v>
      </c>
      <c r="G3774" s="185">
        <f>SUBTOTAL(9,G3762:G3773)</f>
        <v>0</v>
      </c>
    </row>
    <row r="3775" spans="1:7" ht="20.100000000000001" customHeight="1" x14ac:dyDescent="0.2">
      <c r="A3775" s="183"/>
      <c r="B3775" s="169"/>
      <c r="C3775" s="186" t="s">
        <v>826</v>
      </c>
      <c r="D3775" s="164"/>
      <c r="E3775" s="165"/>
      <c r="F3775" s="166"/>
      <c r="G3775" s="187"/>
    </row>
    <row r="3776" spans="1:7" ht="20.100000000000001" customHeight="1" x14ac:dyDescent="0.2">
      <c r="A3776" s="260"/>
      <c r="B3776" s="181">
        <f t="shared" ref="B3776:B3785" si="458">IF(A3776=0,0,VLOOKUP(A3776,Tabla_Indices,2,FALSE))</f>
        <v>0</v>
      </c>
      <c r="C3776" s="267"/>
      <c r="D3776" s="262"/>
      <c r="E3776" s="263"/>
      <c r="F3776" s="264"/>
      <c r="G3776" s="182">
        <f>ROUND(E3776*F3776,2)</f>
        <v>0</v>
      </c>
    </row>
    <row r="3777" spans="1:7" ht="20.100000000000001" customHeight="1" x14ac:dyDescent="0.2">
      <c r="A3777" s="260"/>
      <c r="B3777" s="181">
        <f t="shared" si="458"/>
        <v>0</v>
      </c>
      <c r="C3777" s="261"/>
      <c r="D3777" s="262"/>
      <c r="E3777" s="263"/>
      <c r="F3777" s="264"/>
      <c r="G3777" s="182">
        <f>ROUND(E3777*F3777,2)</f>
        <v>0</v>
      </c>
    </row>
    <row r="3778" spans="1:7" ht="20.100000000000001" customHeight="1" x14ac:dyDescent="0.2">
      <c r="A3778" s="260"/>
      <c r="B3778" s="181">
        <f t="shared" si="458"/>
        <v>0</v>
      </c>
      <c r="C3778" s="261"/>
      <c r="D3778" s="262"/>
      <c r="E3778" s="263"/>
      <c r="F3778" s="264"/>
      <c r="G3778" s="182">
        <f t="shared" ref="G3778:G3785" si="459">ROUND(E3778*F3778,2)</f>
        <v>0</v>
      </c>
    </row>
    <row r="3779" spans="1:7" ht="20.100000000000001" customHeight="1" x14ac:dyDescent="0.2">
      <c r="A3779" s="260"/>
      <c r="B3779" s="181">
        <f t="shared" si="458"/>
        <v>0</v>
      </c>
      <c r="C3779" s="261"/>
      <c r="D3779" s="262"/>
      <c r="E3779" s="263"/>
      <c r="F3779" s="264"/>
      <c r="G3779" s="182">
        <f t="shared" si="459"/>
        <v>0</v>
      </c>
    </row>
    <row r="3780" spans="1:7" ht="20.100000000000001" customHeight="1" x14ac:dyDescent="0.2">
      <c r="A3780" s="260"/>
      <c r="B3780" s="181">
        <f t="shared" si="458"/>
        <v>0</v>
      </c>
      <c r="C3780" s="261"/>
      <c r="D3780" s="262"/>
      <c r="E3780" s="263"/>
      <c r="F3780" s="264"/>
      <c r="G3780" s="182">
        <f t="shared" si="459"/>
        <v>0</v>
      </c>
    </row>
    <row r="3781" spans="1:7" ht="20.100000000000001" customHeight="1" x14ac:dyDescent="0.2">
      <c r="A3781" s="260"/>
      <c r="B3781" s="181">
        <f t="shared" si="458"/>
        <v>0</v>
      </c>
      <c r="C3781" s="261"/>
      <c r="D3781" s="262"/>
      <c r="E3781" s="263"/>
      <c r="F3781" s="264"/>
      <c r="G3781" s="182">
        <f t="shared" si="459"/>
        <v>0</v>
      </c>
    </row>
    <row r="3782" spans="1:7" ht="20.100000000000001" customHeight="1" x14ac:dyDescent="0.2">
      <c r="A3782" s="260"/>
      <c r="B3782" s="181">
        <f t="shared" si="458"/>
        <v>0</v>
      </c>
      <c r="C3782" s="261"/>
      <c r="D3782" s="262"/>
      <c r="E3782" s="263"/>
      <c r="F3782" s="264"/>
      <c r="G3782" s="182">
        <f t="shared" si="459"/>
        <v>0</v>
      </c>
    </row>
    <row r="3783" spans="1:7" ht="20.100000000000001" customHeight="1" x14ac:dyDescent="0.2">
      <c r="A3783" s="260"/>
      <c r="B3783" s="181">
        <f t="shared" si="458"/>
        <v>0</v>
      </c>
      <c r="C3783" s="261"/>
      <c r="D3783" s="262"/>
      <c r="E3783" s="263"/>
      <c r="F3783" s="264"/>
      <c r="G3783" s="182">
        <f t="shared" si="459"/>
        <v>0</v>
      </c>
    </row>
    <row r="3784" spans="1:7" ht="20.100000000000001" customHeight="1" x14ac:dyDescent="0.2">
      <c r="A3784" s="260"/>
      <c r="B3784" s="181">
        <f t="shared" si="458"/>
        <v>0</v>
      </c>
      <c r="C3784" s="261"/>
      <c r="D3784" s="262"/>
      <c r="E3784" s="263"/>
      <c r="F3784" s="264"/>
      <c r="G3784" s="182">
        <f t="shared" si="459"/>
        <v>0</v>
      </c>
    </row>
    <row r="3785" spans="1:7" ht="20.100000000000001" customHeight="1" x14ac:dyDescent="0.2">
      <c r="A3785" s="260"/>
      <c r="B3785" s="181">
        <f t="shared" si="458"/>
        <v>0</v>
      </c>
      <c r="C3785" s="261"/>
      <c r="D3785" s="262"/>
      <c r="E3785" s="263"/>
      <c r="F3785" s="264"/>
      <c r="G3785" s="182">
        <f t="shared" si="459"/>
        <v>0</v>
      </c>
    </row>
    <row r="3786" spans="1:7" ht="20.100000000000001" customHeight="1" x14ac:dyDescent="0.2">
      <c r="A3786" s="183"/>
      <c r="B3786" s="169"/>
      <c r="C3786" s="169"/>
      <c r="D3786" s="164"/>
      <c r="E3786" s="165"/>
      <c r="F3786" s="184" t="s">
        <v>39</v>
      </c>
      <c r="G3786" s="185">
        <f>SUBTOTAL(9,G3776:G3785)</f>
        <v>0</v>
      </c>
    </row>
    <row r="3787" spans="1:7" ht="20.100000000000001" customHeight="1" x14ac:dyDescent="0.2">
      <c r="A3787" s="183"/>
      <c r="B3787" s="169"/>
      <c r="C3787" s="186" t="s">
        <v>827</v>
      </c>
      <c r="D3787" s="164"/>
      <c r="E3787" s="165"/>
      <c r="F3787" s="169"/>
      <c r="G3787" s="187"/>
    </row>
    <row r="3788" spans="1:7" ht="20.100000000000001" customHeight="1" x14ac:dyDescent="0.2">
      <c r="A3788" s="260"/>
      <c r="B3788" s="181">
        <f t="shared" ref="B3788:B3796" si="460">IF(A3788=0,0,VLOOKUP(A3788,Tabla_Indices,2,FALSE))</f>
        <v>0</v>
      </c>
      <c r="C3788" s="261"/>
      <c r="D3788" s="262"/>
      <c r="E3788" s="263"/>
      <c r="F3788" s="268"/>
      <c r="G3788" s="188">
        <f>ROUND(E3788*F3788,2)</f>
        <v>0</v>
      </c>
    </row>
    <row r="3789" spans="1:7" ht="20.100000000000001" customHeight="1" x14ac:dyDescent="0.2">
      <c r="A3789" s="260"/>
      <c r="B3789" s="181">
        <f t="shared" si="460"/>
        <v>0</v>
      </c>
      <c r="C3789" s="267"/>
      <c r="D3789" s="262"/>
      <c r="E3789" s="263"/>
      <c r="F3789" s="264"/>
      <c r="G3789" s="188">
        <f>ROUND(E3789*F3789,2)</f>
        <v>0</v>
      </c>
    </row>
    <row r="3790" spans="1:7" ht="20.100000000000001" customHeight="1" x14ac:dyDescent="0.2">
      <c r="A3790" s="260"/>
      <c r="B3790" s="181">
        <f t="shared" si="460"/>
        <v>0</v>
      </c>
      <c r="C3790" s="269"/>
      <c r="D3790" s="262"/>
      <c r="E3790" s="263"/>
      <c r="F3790" s="264"/>
      <c r="G3790" s="188">
        <f>ROUND(E3790*F3790,2)</f>
        <v>0</v>
      </c>
    </row>
    <row r="3791" spans="1:7" ht="20.100000000000001" customHeight="1" x14ac:dyDescent="0.2">
      <c r="A3791" s="260"/>
      <c r="B3791" s="181">
        <f t="shared" si="460"/>
        <v>0</v>
      </c>
      <c r="C3791" s="269"/>
      <c r="D3791" s="262"/>
      <c r="E3791" s="263"/>
      <c r="F3791" s="264"/>
      <c r="G3791" s="188">
        <f>ROUND(E3791*F3791,2)</f>
        <v>0</v>
      </c>
    </row>
    <row r="3792" spans="1:7" ht="20.100000000000001" customHeight="1" x14ac:dyDescent="0.2">
      <c r="A3792" s="260"/>
      <c r="B3792" s="181">
        <f t="shared" si="460"/>
        <v>0</v>
      </c>
      <c r="C3792" s="269"/>
      <c r="D3792" s="262"/>
      <c r="E3792" s="263"/>
      <c r="F3792" s="264"/>
      <c r="G3792" s="188">
        <f t="shared" ref="G3792:G3796" si="461">ROUND(E3792*F3792,2)</f>
        <v>0</v>
      </c>
    </row>
    <row r="3793" spans="1:7" ht="20.100000000000001" customHeight="1" x14ac:dyDescent="0.2">
      <c r="A3793" s="260"/>
      <c r="B3793" s="181">
        <f t="shared" si="460"/>
        <v>0</v>
      </c>
      <c r="C3793" s="269"/>
      <c r="D3793" s="262"/>
      <c r="E3793" s="263"/>
      <c r="F3793" s="264"/>
      <c r="G3793" s="188">
        <f t="shared" si="461"/>
        <v>0</v>
      </c>
    </row>
    <row r="3794" spans="1:7" ht="20.100000000000001" customHeight="1" x14ac:dyDescent="0.2">
      <c r="A3794" s="260"/>
      <c r="B3794" s="181">
        <f t="shared" si="460"/>
        <v>0</v>
      </c>
      <c r="C3794" s="261"/>
      <c r="D3794" s="262"/>
      <c r="E3794" s="263"/>
      <c r="F3794" s="264"/>
      <c r="G3794" s="188">
        <f t="shared" si="461"/>
        <v>0</v>
      </c>
    </row>
    <row r="3795" spans="1:7" ht="20.100000000000001" customHeight="1" x14ac:dyDescent="0.2">
      <c r="A3795" s="260"/>
      <c r="B3795" s="181">
        <f t="shared" si="460"/>
        <v>0</v>
      </c>
      <c r="C3795" s="261"/>
      <c r="D3795" s="262"/>
      <c r="E3795" s="263"/>
      <c r="F3795" s="264"/>
      <c r="G3795" s="188">
        <f t="shared" si="461"/>
        <v>0</v>
      </c>
    </row>
    <row r="3796" spans="1:7" ht="20.100000000000001" customHeight="1" x14ac:dyDescent="0.2">
      <c r="A3796" s="260"/>
      <c r="B3796" s="181">
        <f t="shared" si="460"/>
        <v>0</v>
      </c>
      <c r="C3796" s="261"/>
      <c r="D3796" s="262"/>
      <c r="E3796" s="263"/>
      <c r="F3796" s="264"/>
      <c r="G3796" s="188">
        <f t="shared" si="461"/>
        <v>0</v>
      </c>
    </row>
    <row r="3797" spans="1:7" ht="20.100000000000001" customHeight="1" x14ac:dyDescent="0.2">
      <c r="A3797" s="189"/>
      <c r="B3797" s="164"/>
      <c r="C3797" s="169"/>
      <c r="D3797" s="164"/>
      <c r="E3797" s="165"/>
      <c r="F3797" s="184" t="s">
        <v>40</v>
      </c>
      <c r="G3797" s="185">
        <f>SUBTOTAL(9,G3788:G3796)</f>
        <v>0</v>
      </c>
    </row>
    <row r="3798" spans="1:7" ht="20.100000000000001" customHeight="1" thickBot="1" x14ac:dyDescent="0.25">
      <c r="A3798" s="190"/>
      <c r="B3798" s="191"/>
      <c r="C3798" s="192"/>
      <c r="D3798" s="191"/>
      <c r="E3798" s="193"/>
      <c r="F3798" s="194"/>
      <c r="G3798" s="195"/>
    </row>
    <row r="3799" spans="1:7" ht="20.100000000000001" customHeight="1" thickBot="1" x14ac:dyDescent="0.25">
      <c r="A3799" s="244" t="str">
        <f>B3757</f>
        <v>20-4</v>
      </c>
      <c r="B3799" s="242" t="str">
        <f>C3757</f>
        <v>Instalación sanitaria - Grifería</v>
      </c>
      <c r="C3799" s="196"/>
      <c r="D3799" s="196" t="s">
        <v>41</v>
      </c>
      <c r="E3799" s="197"/>
      <c r="F3799" s="198" t="s">
        <v>42</v>
      </c>
      <c r="G3799" s="199">
        <f>SUBTOTAL(9,G3762:G3798)</f>
        <v>0</v>
      </c>
    </row>
    <row r="3800" spans="1:7" ht="20.100000000000001" customHeight="1" thickTop="1" thickBot="1" x14ac:dyDescent="0.25"/>
    <row r="3801" spans="1:7" ht="20.100000000000001" customHeight="1" thickTop="1" x14ac:dyDescent="0.2">
      <c r="A3801" s="335" t="s">
        <v>44</v>
      </c>
      <c r="B3801" s="336"/>
      <c r="C3801" s="336"/>
      <c r="D3801" s="336"/>
      <c r="E3801" s="336"/>
      <c r="F3801" s="336"/>
      <c r="G3801" s="337"/>
    </row>
    <row r="3802" spans="1:7" ht="20.100000000000001" customHeight="1" x14ac:dyDescent="0.2">
      <c r="A3802" s="154" t="s">
        <v>823</v>
      </c>
      <c r="B3802" s="155" t="str">
        <f>Comitente</f>
        <v>DIRECCIÓN ARQUITECTURA</v>
      </c>
      <c r="C3802" s="156"/>
      <c r="D3802" s="157"/>
      <c r="E3802" s="157"/>
      <c r="F3802" s="158"/>
      <c r="G3802" s="159"/>
    </row>
    <row r="3803" spans="1:7" ht="20.100000000000001" customHeight="1" x14ac:dyDescent="0.2">
      <c r="A3803" s="154" t="s">
        <v>824</v>
      </c>
      <c r="B3803" s="155">
        <f>Contratista</f>
        <v>0</v>
      </c>
      <c r="C3803" s="160"/>
      <c r="D3803" s="160"/>
      <c r="E3803" s="160"/>
      <c r="F3803" s="155"/>
      <c r="G3803" s="161"/>
    </row>
    <row r="3804" spans="1:7" ht="20.100000000000001" customHeight="1" x14ac:dyDescent="0.2">
      <c r="A3804" s="154" t="s">
        <v>31</v>
      </c>
      <c r="B3804" s="155" t="str">
        <f>Obra</f>
        <v>ESTADIO DEPORTIVO U.P.C.N.</v>
      </c>
      <c r="C3804" s="160"/>
      <c r="D3804" s="160"/>
      <c r="E3804" s="160"/>
      <c r="F3804" s="155" t="s">
        <v>45</v>
      </c>
      <c r="G3804" s="161" t="str">
        <f>Fecha_Base</f>
        <v>02/11/2017</v>
      </c>
    </row>
    <row r="3805" spans="1:7" ht="20.100000000000001" customHeight="1" x14ac:dyDescent="0.2">
      <c r="A3805" s="162" t="s">
        <v>822</v>
      </c>
      <c r="B3805" s="163" t="str">
        <f>Ubicación</f>
        <v>DEPARTAMENTO RAWSON</v>
      </c>
      <c r="C3805" s="163"/>
      <c r="D3805" s="164"/>
      <c r="E3805" s="165"/>
      <c r="F3805" s="166"/>
      <c r="G3805" s="167"/>
    </row>
    <row r="3806" spans="1:7" ht="20.100000000000001" customHeight="1" x14ac:dyDescent="0.2">
      <c r="A3806" s="162" t="s">
        <v>46</v>
      </c>
      <c r="B3806" s="270">
        <v>21</v>
      </c>
      <c r="C3806" s="169" t="str">
        <f>IF(B3806="","",VLOOKUP(B3806,Computo_Presupuesto,2,FALSE))</f>
        <v>INSTALACION DE GAS</v>
      </c>
      <c r="D3806" s="170"/>
      <c r="E3806" s="165"/>
      <c r="F3806" s="166"/>
      <c r="G3806" s="167"/>
    </row>
    <row r="3807" spans="1:7" ht="20.100000000000001" customHeight="1" x14ac:dyDescent="0.2">
      <c r="A3807" s="162" t="s">
        <v>32</v>
      </c>
      <c r="B3807" s="271">
        <v>21</v>
      </c>
      <c r="C3807" s="169" t="str">
        <f>IF(B3807=0,"",VLOOKUP(B3807,Computo_Presupuesto,2,FALSE))</f>
        <v>INSTALACION DE GAS</v>
      </c>
      <c r="D3807" s="164"/>
      <c r="E3807" s="165"/>
      <c r="F3807" s="163" t="s">
        <v>33</v>
      </c>
      <c r="G3807" s="171" t="str">
        <f>IF(B3807=0,"",VLOOKUP(B3807,Computo_Presupuesto,4,FALSE))</f>
        <v>gl</v>
      </c>
    </row>
    <row r="3808" spans="1:7" ht="20.100000000000001" customHeight="1" x14ac:dyDescent="0.2">
      <c r="A3808" s="162"/>
      <c r="B3808" s="163"/>
      <c r="C3808" s="169"/>
      <c r="D3808" s="164"/>
      <c r="E3808" s="165"/>
      <c r="F3808" s="169"/>
      <c r="G3808" s="172"/>
    </row>
    <row r="3809" spans="1:7" ht="20.100000000000001" customHeight="1" x14ac:dyDescent="0.2">
      <c r="A3809" s="338" t="s">
        <v>685</v>
      </c>
      <c r="B3809" s="339"/>
      <c r="C3809" s="340" t="s">
        <v>0</v>
      </c>
      <c r="D3809" s="340" t="s">
        <v>34</v>
      </c>
      <c r="E3809" s="341" t="s">
        <v>35</v>
      </c>
      <c r="F3809" s="342" t="s">
        <v>36</v>
      </c>
      <c r="G3809" s="343" t="s">
        <v>37</v>
      </c>
    </row>
    <row r="3810" spans="1:7" ht="20.100000000000001" customHeight="1" x14ac:dyDescent="0.2">
      <c r="A3810" s="173" t="s">
        <v>686</v>
      </c>
      <c r="B3810" s="174" t="s">
        <v>687</v>
      </c>
      <c r="C3810" s="340"/>
      <c r="D3810" s="340"/>
      <c r="E3810" s="341"/>
      <c r="F3810" s="342"/>
      <c r="G3810" s="343"/>
    </row>
    <row r="3811" spans="1:7" ht="20.100000000000001" customHeight="1" x14ac:dyDescent="0.2">
      <c r="A3811" s="307"/>
      <c r="B3811" s="175"/>
      <c r="C3811" s="176" t="s">
        <v>825</v>
      </c>
      <c r="D3811" s="177"/>
      <c r="E3811" s="178"/>
      <c r="F3811" s="179"/>
      <c r="G3811" s="180"/>
    </row>
    <row r="3812" spans="1:7" ht="20.100000000000001" customHeight="1" x14ac:dyDescent="0.2">
      <c r="A3812" s="260"/>
      <c r="B3812" s="181">
        <f t="shared" ref="B3812:B3823" si="462">IF(A3812=0,0,VLOOKUP(A3812,Tabla_Indices,2,FALSE))</f>
        <v>0</v>
      </c>
      <c r="C3812" s="261"/>
      <c r="D3812" s="262"/>
      <c r="E3812" s="263"/>
      <c r="F3812" s="264"/>
      <c r="G3812" s="182">
        <f>ROUND(E3812*F3812,2)</f>
        <v>0</v>
      </c>
    </row>
    <row r="3813" spans="1:7" ht="20.100000000000001" customHeight="1" x14ac:dyDescent="0.2">
      <c r="A3813" s="265"/>
      <c r="B3813" s="181">
        <f t="shared" si="462"/>
        <v>0</v>
      </c>
      <c r="C3813" s="261"/>
      <c r="D3813" s="262"/>
      <c r="E3813" s="263"/>
      <c r="F3813" s="264"/>
      <c r="G3813" s="182">
        <f t="shared" ref="G3813:G3823" si="463">ROUND(E3813*F3813,2)</f>
        <v>0</v>
      </c>
    </row>
    <row r="3814" spans="1:7" ht="20.100000000000001" customHeight="1" x14ac:dyDescent="0.2">
      <c r="A3814" s="260"/>
      <c r="B3814" s="181">
        <f t="shared" si="462"/>
        <v>0</v>
      </c>
      <c r="C3814" s="261"/>
      <c r="D3814" s="262"/>
      <c r="E3814" s="263"/>
      <c r="F3814" s="264"/>
      <c r="G3814" s="182">
        <f t="shared" si="463"/>
        <v>0</v>
      </c>
    </row>
    <row r="3815" spans="1:7" ht="20.100000000000001" customHeight="1" x14ac:dyDescent="0.2">
      <c r="A3815" s="260"/>
      <c r="B3815" s="181">
        <f t="shared" si="462"/>
        <v>0</v>
      </c>
      <c r="C3815" s="261"/>
      <c r="D3815" s="262"/>
      <c r="E3815" s="263"/>
      <c r="F3815" s="264"/>
      <c r="G3815" s="182">
        <f t="shared" si="463"/>
        <v>0</v>
      </c>
    </row>
    <row r="3816" spans="1:7" ht="20.100000000000001" customHeight="1" x14ac:dyDescent="0.2">
      <c r="A3816" s="260"/>
      <c r="B3816" s="181">
        <f t="shared" si="462"/>
        <v>0</v>
      </c>
      <c r="C3816" s="261"/>
      <c r="D3816" s="262"/>
      <c r="E3816" s="266"/>
      <c r="F3816" s="264"/>
      <c r="G3816" s="182">
        <f t="shared" si="463"/>
        <v>0</v>
      </c>
    </row>
    <row r="3817" spans="1:7" ht="20.100000000000001" customHeight="1" x14ac:dyDescent="0.2">
      <c r="A3817" s="260"/>
      <c r="B3817" s="181">
        <f t="shared" si="462"/>
        <v>0</v>
      </c>
      <c r="C3817" s="261"/>
      <c r="D3817" s="262"/>
      <c r="E3817" s="266"/>
      <c r="F3817" s="264"/>
      <c r="G3817" s="182">
        <f t="shared" si="463"/>
        <v>0</v>
      </c>
    </row>
    <row r="3818" spans="1:7" ht="20.100000000000001" customHeight="1" x14ac:dyDescent="0.2">
      <c r="A3818" s="260"/>
      <c r="B3818" s="181">
        <f t="shared" si="462"/>
        <v>0</v>
      </c>
      <c r="C3818" s="261"/>
      <c r="D3818" s="262"/>
      <c r="E3818" s="263"/>
      <c r="F3818" s="264"/>
      <c r="G3818" s="182">
        <f t="shared" si="463"/>
        <v>0</v>
      </c>
    </row>
    <row r="3819" spans="1:7" ht="20.100000000000001" customHeight="1" x14ac:dyDescent="0.2">
      <c r="A3819" s="260"/>
      <c r="B3819" s="181">
        <f t="shared" si="462"/>
        <v>0</v>
      </c>
      <c r="C3819" s="261"/>
      <c r="D3819" s="262"/>
      <c r="E3819" s="263"/>
      <c r="F3819" s="264"/>
      <c r="G3819" s="182">
        <f t="shared" si="463"/>
        <v>0</v>
      </c>
    </row>
    <row r="3820" spans="1:7" ht="20.100000000000001" customHeight="1" x14ac:dyDescent="0.2">
      <c r="A3820" s="260"/>
      <c r="B3820" s="181">
        <f t="shared" si="462"/>
        <v>0</v>
      </c>
      <c r="C3820" s="261"/>
      <c r="D3820" s="262"/>
      <c r="E3820" s="263"/>
      <c r="F3820" s="264"/>
      <c r="G3820" s="182">
        <f t="shared" si="463"/>
        <v>0</v>
      </c>
    </row>
    <row r="3821" spans="1:7" ht="20.100000000000001" customHeight="1" x14ac:dyDescent="0.2">
      <c r="A3821" s="260"/>
      <c r="B3821" s="181">
        <f t="shared" si="462"/>
        <v>0</v>
      </c>
      <c r="C3821" s="261"/>
      <c r="D3821" s="262"/>
      <c r="E3821" s="263"/>
      <c r="F3821" s="264"/>
      <c r="G3821" s="182">
        <f t="shared" si="463"/>
        <v>0</v>
      </c>
    </row>
    <row r="3822" spans="1:7" ht="20.100000000000001" customHeight="1" x14ac:dyDescent="0.2">
      <c r="A3822" s="260"/>
      <c r="B3822" s="181">
        <f t="shared" si="462"/>
        <v>0</v>
      </c>
      <c r="C3822" s="261"/>
      <c r="D3822" s="262"/>
      <c r="E3822" s="263"/>
      <c r="F3822" s="264"/>
      <c r="G3822" s="182">
        <f t="shared" si="463"/>
        <v>0</v>
      </c>
    </row>
    <row r="3823" spans="1:7" ht="20.100000000000001" customHeight="1" x14ac:dyDescent="0.2">
      <c r="A3823" s="260"/>
      <c r="B3823" s="181">
        <f t="shared" si="462"/>
        <v>0</v>
      </c>
      <c r="C3823" s="261"/>
      <c r="D3823" s="262"/>
      <c r="E3823" s="263"/>
      <c r="F3823" s="264"/>
      <c r="G3823" s="182">
        <f t="shared" si="463"/>
        <v>0</v>
      </c>
    </row>
    <row r="3824" spans="1:7" ht="20.100000000000001" customHeight="1" x14ac:dyDescent="0.2">
      <c r="A3824" s="183"/>
      <c r="B3824" s="169"/>
      <c r="C3824" s="169"/>
      <c r="D3824" s="164"/>
      <c r="E3824" s="165"/>
      <c r="F3824" s="184" t="s">
        <v>38</v>
      </c>
      <c r="G3824" s="185">
        <f>SUBTOTAL(9,G3812:G3823)</f>
        <v>0</v>
      </c>
    </row>
    <row r="3825" spans="1:7" ht="20.100000000000001" customHeight="1" x14ac:dyDescent="0.2">
      <c r="A3825" s="183"/>
      <c r="B3825" s="169"/>
      <c r="C3825" s="186" t="s">
        <v>826</v>
      </c>
      <c r="D3825" s="164"/>
      <c r="E3825" s="165"/>
      <c r="F3825" s="166"/>
      <c r="G3825" s="187"/>
    </row>
    <row r="3826" spans="1:7" ht="20.100000000000001" customHeight="1" x14ac:dyDescent="0.2">
      <c r="A3826" s="260"/>
      <c r="B3826" s="181">
        <f t="shared" ref="B3826:B3835" si="464">IF(A3826=0,0,VLOOKUP(A3826,Tabla_Indices,2,FALSE))</f>
        <v>0</v>
      </c>
      <c r="C3826" s="267"/>
      <c r="D3826" s="262"/>
      <c r="E3826" s="263"/>
      <c r="F3826" s="264"/>
      <c r="G3826" s="182">
        <f>ROUND(E3826*F3826,2)</f>
        <v>0</v>
      </c>
    </row>
    <row r="3827" spans="1:7" ht="20.100000000000001" customHeight="1" x14ac:dyDescent="0.2">
      <c r="A3827" s="260"/>
      <c r="B3827" s="181">
        <f t="shared" si="464"/>
        <v>0</v>
      </c>
      <c r="C3827" s="261"/>
      <c r="D3827" s="262"/>
      <c r="E3827" s="263"/>
      <c r="F3827" s="264"/>
      <c r="G3827" s="182">
        <f>ROUND(E3827*F3827,2)</f>
        <v>0</v>
      </c>
    </row>
    <row r="3828" spans="1:7" ht="20.100000000000001" customHeight="1" x14ac:dyDescent="0.2">
      <c r="A3828" s="260"/>
      <c r="B3828" s="181">
        <f t="shared" si="464"/>
        <v>0</v>
      </c>
      <c r="C3828" s="261"/>
      <c r="D3828" s="262"/>
      <c r="E3828" s="263"/>
      <c r="F3828" s="264"/>
      <c r="G3828" s="182">
        <f t="shared" ref="G3828:G3835" si="465">ROUND(E3828*F3828,2)</f>
        <v>0</v>
      </c>
    </row>
    <row r="3829" spans="1:7" ht="20.100000000000001" customHeight="1" x14ac:dyDescent="0.2">
      <c r="A3829" s="260"/>
      <c r="B3829" s="181">
        <f t="shared" si="464"/>
        <v>0</v>
      </c>
      <c r="C3829" s="261"/>
      <c r="D3829" s="262"/>
      <c r="E3829" s="263"/>
      <c r="F3829" s="264"/>
      <c r="G3829" s="182">
        <f t="shared" si="465"/>
        <v>0</v>
      </c>
    </row>
    <row r="3830" spans="1:7" ht="20.100000000000001" customHeight="1" x14ac:dyDescent="0.2">
      <c r="A3830" s="260"/>
      <c r="B3830" s="181">
        <f t="shared" si="464"/>
        <v>0</v>
      </c>
      <c r="C3830" s="261"/>
      <c r="D3830" s="262"/>
      <c r="E3830" s="263"/>
      <c r="F3830" s="264"/>
      <c r="G3830" s="182">
        <f t="shared" si="465"/>
        <v>0</v>
      </c>
    </row>
    <row r="3831" spans="1:7" ht="20.100000000000001" customHeight="1" x14ac:dyDescent="0.2">
      <c r="A3831" s="260"/>
      <c r="B3831" s="181">
        <f t="shared" si="464"/>
        <v>0</v>
      </c>
      <c r="C3831" s="261"/>
      <c r="D3831" s="262"/>
      <c r="E3831" s="263"/>
      <c r="F3831" s="264"/>
      <c r="G3831" s="182">
        <f t="shared" si="465"/>
        <v>0</v>
      </c>
    </row>
    <row r="3832" spans="1:7" ht="20.100000000000001" customHeight="1" x14ac:dyDescent="0.2">
      <c r="A3832" s="260"/>
      <c r="B3832" s="181">
        <f t="shared" si="464"/>
        <v>0</v>
      </c>
      <c r="C3832" s="261"/>
      <c r="D3832" s="262"/>
      <c r="E3832" s="263"/>
      <c r="F3832" s="264"/>
      <c r="G3832" s="182">
        <f t="shared" si="465"/>
        <v>0</v>
      </c>
    </row>
    <row r="3833" spans="1:7" ht="20.100000000000001" customHeight="1" x14ac:dyDescent="0.2">
      <c r="A3833" s="260"/>
      <c r="B3833" s="181">
        <f t="shared" si="464"/>
        <v>0</v>
      </c>
      <c r="C3833" s="261"/>
      <c r="D3833" s="262"/>
      <c r="E3833" s="263"/>
      <c r="F3833" s="264"/>
      <c r="G3833" s="182">
        <f t="shared" si="465"/>
        <v>0</v>
      </c>
    </row>
    <row r="3834" spans="1:7" ht="20.100000000000001" customHeight="1" x14ac:dyDescent="0.2">
      <c r="A3834" s="260"/>
      <c r="B3834" s="181">
        <f t="shared" si="464"/>
        <v>0</v>
      </c>
      <c r="C3834" s="261"/>
      <c r="D3834" s="262"/>
      <c r="E3834" s="263"/>
      <c r="F3834" s="264"/>
      <c r="G3834" s="182">
        <f t="shared" si="465"/>
        <v>0</v>
      </c>
    </row>
    <row r="3835" spans="1:7" ht="20.100000000000001" customHeight="1" x14ac:dyDescent="0.2">
      <c r="A3835" s="260"/>
      <c r="B3835" s="181">
        <f t="shared" si="464"/>
        <v>0</v>
      </c>
      <c r="C3835" s="261"/>
      <c r="D3835" s="262"/>
      <c r="E3835" s="263"/>
      <c r="F3835" s="264"/>
      <c r="G3835" s="182">
        <f t="shared" si="465"/>
        <v>0</v>
      </c>
    </row>
    <row r="3836" spans="1:7" ht="20.100000000000001" customHeight="1" x14ac:dyDescent="0.2">
      <c r="A3836" s="183"/>
      <c r="B3836" s="169"/>
      <c r="C3836" s="169"/>
      <c r="D3836" s="164"/>
      <c r="E3836" s="165"/>
      <c r="F3836" s="184" t="s">
        <v>39</v>
      </c>
      <c r="G3836" s="185">
        <f>SUBTOTAL(9,G3826:G3835)</f>
        <v>0</v>
      </c>
    </row>
    <row r="3837" spans="1:7" ht="20.100000000000001" customHeight="1" x14ac:dyDescent="0.2">
      <c r="A3837" s="183"/>
      <c r="B3837" s="169"/>
      <c r="C3837" s="186" t="s">
        <v>827</v>
      </c>
      <c r="D3837" s="164"/>
      <c r="E3837" s="165"/>
      <c r="F3837" s="169"/>
      <c r="G3837" s="187"/>
    </row>
    <row r="3838" spans="1:7" ht="20.100000000000001" customHeight="1" x14ac:dyDescent="0.2">
      <c r="A3838" s="260"/>
      <c r="B3838" s="181">
        <f t="shared" ref="B3838:B3846" si="466">IF(A3838=0,0,VLOOKUP(A3838,Tabla_Indices,2,FALSE))</f>
        <v>0</v>
      </c>
      <c r="C3838" s="261"/>
      <c r="D3838" s="262"/>
      <c r="E3838" s="263"/>
      <c r="F3838" s="268"/>
      <c r="G3838" s="188">
        <f>ROUND(E3838*F3838,2)</f>
        <v>0</v>
      </c>
    </row>
    <row r="3839" spans="1:7" ht="20.100000000000001" customHeight="1" x14ac:dyDescent="0.2">
      <c r="A3839" s="260"/>
      <c r="B3839" s="181">
        <f t="shared" si="466"/>
        <v>0</v>
      </c>
      <c r="C3839" s="267"/>
      <c r="D3839" s="262"/>
      <c r="E3839" s="263"/>
      <c r="F3839" s="264"/>
      <c r="G3839" s="188">
        <f>ROUND(E3839*F3839,2)</f>
        <v>0</v>
      </c>
    </row>
    <row r="3840" spans="1:7" ht="20.100000000000001" customHeight="1" x14ac:dyDescent="0.2">
      <c r="A3840" s="260"/>
      <c r="B3840" s="181">
        <f t="shared" si="466"/>
        <v>0</v>
      </c>
      <c r="C3840" s="269"/>
      <c r="D3840" s="262"/>
      <c r="E3840" s="263"/>
      <c r="F3840" s="264"/>
      <c r="G3840" s="188">
        <f>ROUND(E3840*F3840,2)</f>
        <v>0</v>
      </c>
    </row>
    <row r="3841" spans="1:7" ht="20.100000000000001" customHeight="1" x14ac:dyDescent="0.2">
      <c r="A3841" s="260"/>
      <c r="B3841" s="181">
        <f t="shared" si="466"/>
        <v>0</v>
      </c>
      <c r="C3841" s="269"/>
      <c r="D3841" s="262"/>
      <c r="E3841" s="263"/>
      <c r="F3841" s="264"/>
      <c r="G3841" s="188">
        <f>ROUND(E3841*F3841,2)</f>
        <v>0</v>
      </c>
    </row>
    <row r="3842" spans="1:7" ht="20.100000000000001" customHeight="1" x14ac:dyDescent="0.2">
      <c r="A3842" s="260"/>
      <c r="B3842" s="181">
        <f t="shared" si="466"/>
        <v>0</v>
      </c>
      <c r="C3842" s="269"/>
      <c r="D3842" s="262"/>
      <c r="E3842" s="263"/>
      <c r="F3842" s="264"/>
      <c r="G3842" s="188">
        <f t="shared" ref="G3842:G3846" si="467">ROUND(E3842*F3842,2)</f>
        <v>0</v>
      </c>
    </row>
    <row r="3843" spans="1:7" ht="20.100000000000001" customHeight="1" x14ac:dyDescent="0.2">
      <c r="A3843" s="260"/>
      <c r="B3843" s="181">
        <f t="shared" si="466"/>
        <v>0</v>
      </c>
      <c r="C3843" s="269"/>
      <c r="D3843" s="262"/>
      <c r="E3843" s="263"/>
      <c r="F3843" s="264"/>
      <c r="G3843" s="188">
        <f t="shared" si="467"/>
        <v>0</v>
      </c>
    </row>
    <row r="3844" spans="1:7" ht="20.100000000000001" customHeight="1" x14ac:dyDescent="0.2">
      <c r="A3844" s="260"/>
      <c r="B3844" s="181">
        <f t="shared" si="466"/>
        <v>0</v>
      </c>
      <c r="C3844" s="261"/>
      <c r="D3844" s="262"/>
      <c r="E3844" s="263"/>
      <c r="F3844" s="264"/>
      <c r="G3844" s="188">
        <f t="shared" si="467"/>
        <v>0</v>
      </c>
    </row>
    <row r="3845" spans="1:7" ht="20.100000000000001" customHeight="1" x14ac:dyDescent="0.2">
      <c r="A3845" s="260"/>
      <c r="B3845" s="181">
        <f t="shared" si="466"/>
        <v>0</v>
      </c>
      <c r="C3845" s="261"/>
      <c r="D3845" s="262"/>
      <c r="E3845" s="263"/>
      <c r="F3845" s="264"/>
      <c r="G3845" s="188">
        <f t="shared" si="467"/>
        <v>0</v>
      </c>
    </row>
    <row r="3846" spans="1:7" ht="20.100000000000001" customHeight="1" x14ac:dyDescent="0.2">
      <c r="A3846" s="260"/>
      <c r="B3846" s="181">
        <f t="shared" si="466"/>
        <v>0</v>
      </c>
      <c r="C3846" s="261"/>
      <c r="D3846" s="262"/>
      <c r="E3846" s="263"/>
      <c r="F3846" s="264"/>
      <c r="G3846" s="188">
        <f t="shared" si="467"/>
        <v>0</v>
      </c>
    </row>
    <row r="3847" spans="1:7" ht="20.100000000000001" customHeight="1" x14ac:dyDescent="0.2">
      <c r="A3847" s="189"/>
      <c r="B3847" s="164"/>
      <c r="C3847" s="169"/>
      <c r="D3847" s="164"/>
      <c r="E3847" s="165"/>
      <c r="F3847" s="184" t="s">
        <v>40</v>
      </c>
      <c r="G3847" s="185">
        <f>SUBTOTAL(9,G3838:G3846)</f>
        <v>0</v>
      </c>
    </row>
    <row r="3848" spans="1:7" ht="20.100000000000001" customHeight="1" thickBot="1" x14ac:dyDescent="0.25">
      <c r="A3848" s="190"/>
      <c r="B3848" s="191"/>
      <c r="C3848" s="192"/>
      <c r="D3848" s="191"/>
      <c r="E3848" s="193"/>
      <c r="F3848" s="194"/>
      <c r="G3848" s="195"/>
    </row>
    <row r="3849" spans="1:7" ht="20.100000000000001" customHeight="1" thickBot="1" x14ac:dyDescent="0.25">
      <c r="A3849" s="244">
        <f>B3807</f>
        <v>21</v>
      </c>
      <c r="B3849" s="242" t="str">
        <f>C3807</f>
        <v>INSTALACION DE GAS</v>
      </c>
      <c r="C3849" s="196"/>
      <c r="D3849" s="196" t="s">
        <v>41</v>
      </c>
      <c r="E3849" s="197"/>
      <c r="F3849" s="198" t="s">
        <v>42</v>
      </c>
      <c r="G3849" s="199">
        <f>SUBTOTAL(9,G3812:G3848)</f>
        <v>0</v>
      </c>
    </row>
    <row r="3850" spans="1:7" ht="20.100000000000001" customHeight="1" thickTop="1" thickBot="1" x14ac:dyDescent="0.25"/>
    <row r="3851" spans="1:7" ht="20.100000000000001" customHeight="1" thickTop="1" x14ac:dyDescent="0.2">
      <c r="A3851" s="335" t="s">
        <v>44</v>
      </c>
      <c r="B3851" s="336"/>
      <c r="C3851" s="336"/>
      <c r="D3851" s="336"/>
      <c r="E3851" s="336"/>
      <c r="F3851" s="336"/>
      <c r="G3851" s="337"/>
    </row>
    <row r="3852" spans="1:7" ht="20.100000000000001" customHeight="1" x14ac:dyDescent="0.2">
      <c r="A3852" s="154" t="s">
        <v>823</v>
      </c>
      <c r="B3852" s="155" t="str">
        <f>Comitente</f>
        <v>DIRECCIÓN ARQUITECTURA</v>
      </c>
      <c r="C3852" s="156"/>
      <c r="D3852" s="157"/>
      <c r="E3852" s="157"/>
      <c r="F3852" s="158"/>
      <c r="G3852" s="159"/>
    </row>
    <row r="3853" spans="1:7" ht="20.100000000000001" customHeight="1" x14ac:dyDescent="0.2">
      <c r="A3853" s="154" t="s">
        <v>824</v>
      </c>
      <c r="B3853" s="155">
        <f>Contratista</f>
        <v>0</v>
      </c>
      <c r="C3853" s="160"/>
      <c r="D3853" s="160"/>
      <c r="E3853" s="160"/>
      <c r="F3853" s="155"/>
      <c r="G3853" s="161"/>
    </row>
    <row r="3854" spans="1:7" ht="20.100000000000001" customHeight="1" x14ac:dyDescent="0.2">
      <c r="A3854" s="154" t="s">
        <v>31</v>
      </c>
      <c r="B3854" s="155" t="str">
        <f>Obra</f>
        <v>ESTADIO DEPORTIVO U.P.C.N.</v>
      </c>
      <c r="C3854" s="160"/>
      <c r="D3854" s="160"/>
      <c r="E3854" s="160"/>
      <c r="F3854" s="155" t="s">
        <v>45</v>
      </c>
      <c r="G3854" s="161" t="str">
        <f>Fecha_Base</f>
        <v>02/11/2017</v>
      </c>
    </row>
    <row r="3855" spans="1:7" ht="20.100000000000001" customHeight="1" x14ac:dyDescent="0.2">
      <c r="A3855" s="162" t="s">
        <v>822</v>
      </c>
      <c r="B3855" s="163" t="str">
        <f>Ubicación</f>
        <v>DEPARTAMENTO RAWSON</v>
      </c>
      <c r="C3855" s="163"/>
      <c r="D3855" s="164"/>
      <c r="E3855" s="165"/>
      <c r="F3855" s="166"/>
      <c r="G3855" s="167"/>
    </row>
    <row r="3856" spans="1:7" ht="20.100000000000001" customHeight="1" x14ac:dyDescent="0.2">
      <c r="A3856" s="162" t="s">
        <v>46</v>
      </c>
      <c r="B3856" s="270">
        <v>22</v>
      </c>
      <c r="C3856" s="169" t="str">
        <f>IF(B3856="","",VLOOKUP(B3856,Computo_Presupuesto,2,FALSE))</f>
        <v>INSTALACION TERMOMECANICA</v>
      </c>
      <c r="D3856" s="170"/>
      <c r="E3856" s="165"/>
      <c r="F3856" s="166"/>
      <c r="G3856" s="167"/>
    </row>
    <row r="3857" spans="1:7" ht="20.100000000000001" customHeight="1" x14ac:dyDescent="0.2">
      <c r="A3857" s="162" t="s">
        <v>32</v>
      </c>
      <c r="B3857" s="271">
        <v>22</v>
      </c>
      <c r="C3857" s="169" t="str">
        <f>IF(B3857=0,"",VLOOKUP(B3857,Computo_Presupuesto,2,FALSE))</f>
        <v>INSTALACION TERMOMECANICA</v>
      </c>
      <c r="D3857" s="164"/>
      <c r="E3857" s="165"/>
      <c r="F3857" s="163" t="s">
        <v>33</v>
      </c>
      <c r="G3857" s="171" t="str">
        <f>IF(B3857=0,"",VLOOKUP(B3857,Computo_Presupuesto,4,FALSE))</f>
        <v>gl</v>
      </c>
    </row>
    <row r="3858" spans="1:7" ht="20.100000000000001" customHeight="1" x14ac:dyDescent="0.2">
      <c r="A3858" s="162"/>
      <c r="B3858" s="163"/>
      <c r="C3858" s="169"/>
      <c r="D3858" s="164"/>
      <c r="E3858" s="165"/>
      <c r="F3858" s="169"/>
      <c r="G3858" s="172"/>
    </row>
    <row r="3859" spans="1:7" ht="20.100000000000001" customHeight="1" x14ac:dyDescent="0.2">
      <c r="A3859" s="338" t="s">
        <v>685</v>
      </c>
      <c r="B3859" s="339"/>
      <c r="C3859" s="340" t="s">
        <v>0</v>
      </c>
      <c r="D3859" s="340" t="s">
        <v>34</v>
      </c>
      <c r="E3859" s="341" t="s">
        <v>35</v>
      </c>
      <c r="F3859" s="342" t="s">
        <v>36</v>
      </c>
      <c r="G3859" s="343" t="s">
        <v>37</v>
      </c>
    </row>
    <row r="3860" spans="1:7" ht="20.100000000000001" customHeight="1" x14ac:dyDescent="0.2">
      <c r="A3860" s="173" t="s">
        <v>686</v>
      </c>
      <c r="B3860" s="174" t="s">
        <v>687</v>
      </c>
      <c r="C3860" s="340"/>
      <c r="D3860" s="340"/>
      <c r="E3860" s="341"/>
      <c r="F3860" s="342"/>
      <c r="G3860" s="343"/>
    </row>
    <row r="3861" spans="1:7" ht="20.100000000000001" customHeight="1" x14ac:dyDescent="0.2">
      <c r="A3861" s="307"/>
      <c r="B3861" s="175"/>
      <c r="C3861" s="176" t="s">
        <v>825</v>
      </c>
      <c r="D3861" s="177"/>
      <c r="E3861" s="178"/>
      <c r="F3861" s="179"/>
      <c r="G3861" s="180"/>
    </row>
    <row r="3862" spans="1:7" ht="20.100000000000001" customHeight="1" x14ac:dyDescent="0.2">
      <c r="A3862" s="260"/>
      <c r="B3862" s="181">
        <f t="shared" ref="B3862:B3873" si="468">IF(A3862=0,0,VLOOKUP(A3862,Tabla_Indices,2,FALSE))</f>
        <v>0</v>
      </c>
      <c r="C3862" s="261"/>
      <c r="D3862" s="262"/>
      <c r="E3862" s="263"/>
      <c r="F3862" s="264"/>
      <c r="G3862" s="182">
        <f>ROUND(E3862*F3862,2)</f>
        <v>0</v>
      </c>
    </row>
    <row r="3863" spans="1:7" ht="20.100000000000001" customHeight="1" x14ac:dyDescent="0.2">
      <c r="A3863" s="265"/>
      <c r="B3863" s="181">
        <f t="shared" si="468"/>
        <v>0</v>
      </c>
      <c r="C3863" s="261"/>
      <c r="D3863" s="262"/>
      <c r="E3863" s="263"/>
      <c r="F3863" s="264"/>
      <c r="G3863" s="182">
        <f t="shared" ref="G3863:G3873" si="469">ROUND(E3863*F3863,2)</f>
        <v>0</v>
      </c>
    </row>
    <row r="3864" spans="1:7" ht="20.100000000000001" customHeight="1" x14ac:dyDescent="0.2">
      <c r="A3864" s="260"/>
      <c r="B3864" s="181">
        <f t="shared" si="468"/>
        <v>0</v>
      </c>
      <c r="C3864" s="261"/>
      <c r="D3864" s="262"/>
      <c r="E3864" s="263"/>
      <c r="F3864" s="264"/>
      <c r="G3864" s="182">
        <f t="shared" si="469"/>
        <v>0</v>
      </c>
    </row>
    <row r="3865" spans="1:7" ht="20.100000000000001" customHeight="1" x14ac:dyDescent="0.2">
      <c r="A3865" s="260"/>
      <c r="B3865" s="181">
        <f t="shared" si="468"/>
        <v>0</v>
      </c>
      <c r="C3865" s="261"/>
      <c r="D3865" s="262"/>
      <c r="E3865" s="263"/>
      <c r="F3865" s="264"/>
      <c r="G3865" s="182">
        <f t="shared" si="469"/>
        <v>0</v>
      </c>
    </row>
    <row r="3866" spans="1:7" ht="20.100000000000001" customHeight="1" x14ac:dyDescent="0.2">
      <c r="A3866" s="260"/>
      <c r="B3866" s="181">
        <f t="shared" si="468"/>
        <v>0</v>
      </c>
      <c r="C3866" s="261"/>
      <c r="D3866" s="262"/>
      <c r="E3866" s="266"/>
      <c r="F3866" s="264"/>
      <c r="G3866" s="182">
        <f t="shared" si="469"/>
        <v>0</v>
      </c>
    </row>
    <row r="3867" spans="1:7" ht="20.100000000000001" customHeight="1" x14ac:dyDescent="0.2">
      <c r="A3867" s="260"/>
      <c r="B3867" s="181">
        <f t="shared" si="468"/>
        <v>0</v>
      </c>
      <c r="C3867" s="261"/>
      <c r="D3867" s="262"/>
      <c r="E3867" s="266"/>
      <c r="F3867" s="264"/>
      <c r="G3867" s="182">
        <f t="shared" si="469"/>
        <v>0</v>
      </c>
    </row>
    <row r="3868" spans="1:7" ht="20.100000000000001" customHeight="1" x14ac:dyDescent="0.2">
      <c r="A3868" s="260"/>
      <c r="B3868" s="181">
        <f t="shared" si="468"/>
        <v>0</v>
      </c>
      <c r="C3868" s="261"/>
      <c r="D3868" s="262"/>
      <c r="E3868" s="263"/>
      <c r="F3868" s="264"/>
      <c r="G3868" s="182">
        <f t="shared" si="469"/>
        <v>0</v>
      </c>
    </row>
    <row r="3869" spans="1:7" ht="20.100000000000001" customHeight="1" x14ac:dyDescent="0.2">
      <c r="A3869" s="260"/>
      <c r="B3869" s="181">
        <f t="shared" si="468"/>
        <v>0</v>
      </c>
      <c r="C3869" s="261"/>
      <c r="D3869" s="262"/>
      <c r="E3869" s="263"/>
      <c r="F3869" s="264"/>
      <c r="G3869" s="182">
        <f t="shared" si="469"/>
        <v>0</v>
      </c>
    </row>
    <row r="3870" spans="1:7" ht="20.100000000000001" customHeight="1" x14ac:dyDescent="0.2">
      <c r="A3870" s="260"/>
      <c r="B3870" s="181">
        <f t="shared" si="468"/>
        <v>0</v>
      </c>
      <c r="C3870" s="261"/>
      <c r="D3870" s="262"/>
      <c r="E3870" s="263"/>
      <c r="F3870" s="264"/>
      <c r="G3870" s="182">
        <f t="shared" si="469"/>
        <v>0</v>
      </c>
    </row>
    <row r="3871" spans="1:7" ht="20.100000000000001" customHeight="1" x14ac:dyDescent="0.2">
      <c r="A3871" s="260"/>
      <c r="B3871" s="181">
        <f t="shared" si="468"/>
        <v>0</v>
      </c>
      <c r="C3871" s="261"/>
      <c r="D3871" s="262"/>
      <c r="E3871" s="263"/>
      <c r="F3871" s="264"/>
      <c r="G3871" s="182">
        <f t="shared" si="469"/>
        <v>0</v>
      </c>
    </row>
    <row r="3872" spans="1:7" ht="20.100000000000001" customHeight="1" x14ac:dyDescent="0.2">
      <c r="A3872" s="260"/>
      <c r="B3872" s="181">
        <f t="shared" si="468"/>
        <v>0</v>
      </c>
      <c r="C3872" s="261"/>
      <c r="D3872" s="262"/>
      <c r="E3872" s="263"/>
      <c r="F3872" s="264"/>
      <c r="G3872" s="182">
        <f t="shared" si="469"/>
        <v>0</v>
      </c>
    </row>
    <row r="3873" spans="1:7" ht="20.100000000000001" customHeight="1" x14ac:dyDescent="0.2">
      <c r="A3873" s="260"/>
      <c r="B3873" s="181">
        <f t="shared" si="468"/>
        <v>0</v>
      </c>
      <c r="C3873" s="261"/>
      <c r="D3873" s="262"/>
      <c r="E3873" s="263"/>
      <c r="F3873" s="264"/>
      <c r="G3873" s="182">
        <f t="shared" si="469"/>
        <v>0</v>
      </c>
    </row>
    <row r="3874" spans="1:7" ht="20.100000000000001" customHeight="1" x14ac:dyDescent="0.2">
      <c r="A3874" s="183"/>
      <c r="B3874" s="169"/>
      <c r="C3874" s="169"/>
      <c r="D3874" s="164"/>
      <c r="E3874" s="165"/>
      <c r="F3874" s="184" t="s">
        <v>38</v>
      </c>
      <c r="G3874" s="185">
        <f>SUBTOTAL(9,G3862:G3873)</f>
        <v>0</v>
      </c>
    </row>
    <row r="3875" spans="1:7" ht="20.100000000000001" customHeight="1" x14ac:dyDescent="0.2">
      <c r="A3875" s="183"/>
      <c r="B3875" s="169"/>
      <c r="C3875" s="186" t="s">
        <v>826</v>
      </c>
      <c r="D3875" s="164"/>
      <c r="E3875" s="165"/>
      <c r="F3875" s="166"/>
      <c r="G3875" s="187"/>
    </row>
    <row r="3876" spans="1:7" ht="20.100000000000001" customHeight="1" x14ac:dyDescent="0.2">
      <c r="A3876" s="260"/>
      <c r="B3876" s="181">
        <f t="shared" ref="B3876:B3885" si="470">IF(A3876=0,0,VLOOKUP(A3876,Tabla_Indices,2,FALSE))</f>
        <v>0</v>
      </c>
      <c r="C3876" s="267"/>
      <c r="D3876" s="262"/>
      <c r="E3876" s="263"/>
      <c r="F3876" s="264"/>
      <c r="G3876" s="182">
        <f>ROUND(E3876*F3876,2)</f>
        <v>0</v>
      </c>
    </row>
    <row r="3877" spans="1:7" ht="20.100000000000001" customHeight="1" x14ac:dyDescent="0.2">
      <c r="A3877" s="260"/>
      <c r="B3877" s="181">
        <f t="shared" si="470"/>
        <v>0</v>
      </c>
      <c r="C3877" s="261"/>
      <c r="D3877" s="262"/>
      <c r="E3877" s="263"/>
      <c r="F3877" s="264"/>
      <c r="G3877" s="182">
        <f>ROUND(E3877*F3877,2)</f>
        <v>0</v>
      </c>
    </row>
    <row r="3878" spans="1:7" ht="20.100000000000001" customHeight="1" x14ac:dyDescent="0.2">
      <c r="A3878" s="260"/>
      <c r="B3878" s="181">
        <f t="shared" si="470"/>
        <v>0</v>
      </c>
      <c r="C3878" s="261"/>
      <c r="D3878" s="262"/>
      <c r="E3878" s="263"/>
      <c r="F3878" s="264"/>
      <c r="G3878" s="182">
        <f t="shared" ref="G3878:G3885" si="471">ROUND(E3878*F3878,2)</f>
        <v>0</v>
      </c>
    </row>
    <row r="3879" spans="1:7" ht="20.100000000000001" customHeight="1" x14ac:dyDescent="0.2">
      <c r="A3879" s="260"/>
      <c r="B3879" s="181">
        <f t="shared" si="470"/>
        <v>0</v>
      </c>
      <c r="C3879" s="261"/>
      <c r="D3879" s="262"/>
      <c r="E3879" s="263"/>
      <c r="F3879" s="264"/>
      <c r="G3879" s="182">
        <f t="shared" si="471"/>
        <v>0</v>
      </c>
    </row>
    <row r="3880" spans="1:7" ht="20.100000000000001" customHeight="1" x14ac:dyDescent="0.2">
      <c r="A3880" s="260"/>
      <c r="B3880" s="181">
        <f t="shared" si="470"/>
        <v>0</v>
      </c>
      <c r="C3880" s="261"/>
      <c r="D3880" s="262"/>
      <c r="E3880" s="263"/>
      <c r="F3880" s="264"/>
      <c r="G3880" s="182">
        <f t="shared" si="471"/>
        <v>0</v>
      </c>
    </row>
    <row r="3881" spans="1:7" ht="20.100000000000001" customHeight="1" x14ac:dyDescent="0.2">
      <c r="A3881" s="260"/>
      <c r="B3881" s="181">
        <f t="shared" si="470"/>
        <v>0</v>
      </c>
      <c r="C3881" s="261"/>
      <c r="D3881" s="262"/>
      <c r="E3881" s="263"/>
      <c r="F3881" s="264"/>
      <c r="G3881" s="182">
        <f t="shared" si="471"/>
        <v>0</v>
      </c>
    </row>
    <row r="3882" spans="1:7" ht="20.100000000000001" customHeight="1" x14ac:dyDescent="0.2">
      <c r="A3882" s="260"/>
      <c r="B3882" s="181">
        <f t="shared" si="470"/>
        <v>0</v>
      </c>
      <c r="C3882" s="261"/>
      <c r="D3882" s="262"/>
      <c r="E3882" s="263"/>
      <c r="F3882" s="264"/>
      <c r="G3882" s="182">
        <f t="shared" si="471"/>
        <v>0</v>
      </c>
    </row>
    <row r="3883" spans="1:7" ht="20.100000000000001" customHeight="1" x14ac:dyDescent="0.2">
      <c r="A3883" s="260"/>
      <c r="B3883" s="181">
        <f t="shared" si="470"/>
        <v>0</v>
      </c>
      <c r="C3883" s="261"/>
      <c r="D3883" s="262"/>
      <c r="E3883" s="263"/>
      <c r="F3883" s="264"/>
      <c r="G3883" s="182">
        <f t="shared" si="471"/>
        <v>0</v>
      </c>
    </row>
    <row r="3884" spans="1:7" ht="20.100000000000001" customHeight="1" x14ac:dyDescent="0.2">
      <c r="A3884" s="260"/>
      <c r="B3884" s="181">
        <f t="shared" si="470"/>
        <v>0</v>
      </c>
      <c r="C3884" s="261"/>
      <c r="D3884" s="262"/>
      <c r="E3884" s="263"/>
      <c r="F3884" s="264"/>
      <c r="G3884" s="182">
        <f t="shared" si="471"/>
        <v>0</v>
      </c>
    </row>
    <row r="3885" spans="1:7" ht="20.100000000000001" customHeight="1" x14ac:dyDescent="0.2">
      <c r="A3885" s="260"/>
      <c r="B3885" s="181">
        <f t="shared" si="470"/>
        <v>0</v>
      </c>
      <c r="C3885" s="261"/>
      <c r="D3885" s="262"/>
      <c r="E3885" s="263"/>
      <c r="F3885" s="264"/>
      <c r="G3885" s="182">
        <f t="shared" si="471"/>
        <v>0</v>
      </c>
    </row>
    <row r="3886" spans="1:7" ht="20.100000000000001" customHeight="1" x14ac:dyDescent="0.2">
      <c r="A3886" s="183"/>
      <c r="B3886" s="169"/>
      <c r="C3886" s="169"/>
      <c r="D3886" s="164"/>
      <c r="E3886" s="165"/>
      <c r="F3886" s="184" t="s">
        <v>39</v>
      </c>
      <c r="G3886" s="185">
        <f>SUBTOTAL(9,G3876:G3885)</f>
        <v>0</v>
      </c>
    </row>
    <row r="3887" spans="1:7" ht="20.100000000000001" customHeight="1" x14ac:dyDescent="0.2">
      <c r="A3887" s="183"/>
      <c r="B3887" s="169"/>
      <c r="C3887" s="186" t="s">
        <v>827</v>
      </c>
      <c r="D3887" s="164"/>
      <c r="E3887" s="165"/>
      <c r="F3887" s="169"/>
      <c r="G3887" s="187"/>
    </row>
    <row r="3888" spans="1:7" ht="20.100000000000001" customHeight="1" x14ac:dyDescent="0.2">
      <c r="A3888" s="260"/>
      <c r="B3888" s="181">
        <f t="shared" ref="B3888:B3896" si="472">IF(A3888=0,0,VLOOKUP(A3888,Tabla_Indices,2,FALSE))</f>
        <v>0</v>
      </c>
      <c r="C3888" s="261"/>
      <c r="D3888" s="262"/>
      <c r="E3888" s="263"/>
      <c r="F3888" s="268"/>
      <c r="G3888" s="188">
        <f>ROUND(E3888*F3888,2)</f>
        <v>0</v>
      </c>
    </row>
    <row r="3889" spans="1:7" ht="20.100000000000001" customHeight="1" x14ac:dyDescent="0.2">
      <c r="A3889" s="260"/>
      <c r="B3889" s="181">
        <f t="shared" si="472"/>
        <v>0</v>
      </c>
      <c r="C3889" s="267"/>
      <c r="D3889" s="262"/>
      <c r="E3889" s="263"/>
      <c r="F3889" s="264"/>
      <c r="G3889" s="188">
        <f>ROUND(E3889*F3889,2)</f>
        <v>0</v>
      </c>
    </row>
    <row r="3890" spans="1:7" ht="20.100000000000001" customHeight="1" x14ac:dyDescent="0.2">
      <c r="A3890" s="260"/>
      <c r="B3890" s="181">
        <f t="shared" si="472"/>
        <v>0</v>
      </c>
      <c r="C3890" s="269"/>
      <c r="D3890" s="262"/>
      <c r="E3890" s="263"/>
      <c r="F3890" s="264"/>
      <c r="G3890" s="188">
        <f>ROUND(E3890*F3890,2)</f>
        <v>0</v>
      </c>
    </row>
    <row r="3891" spans="1:7" ht="20.100000000000001" customHeight="1" x14ac:dyDescent="0.2">
      <c r="A3891" s="260"/>
      <c r="B3891" s="181">
        <f t="shared" si="472"/>
        <v>0</v>
      </c>
      <c r="C3891" s="269"/>
      <c r="D3891" s="262"/>
      <c r="E3891" s="263"/>
      <c r="F3891" s="264"/>
      <c r="G3891" s="188">
        <f>ROUND(E3891*F3891,2)</f>
        <v>0</v>
      </c>
    </row>
    <row r="3892" spans="1:7" ht="20.100000000000001" customHeight="1" x14ac:dyDescent="0.2">
      <c r="A3892" s="260"/>
      <c r="B3892" s="181">
        <f t="shared" si="472"/>
        <v>0</v>
      </c>
      <c r="C3892" s="269"/>
      <c r="D3892" s="262"/>
      <c r="E3892" s="263"/>
      <c r="F3892" s="264"/>
      <c r="G3892" s="188">
        <f t="shared" ref="G3892:G3896" si="473">ROUND(E3892*F3892,2)</f>
        <v>0</v>
      </c>
    </row>
    <row r="3893" spans="1:7" ht="20.100000000000001" customHeight="1" x14ac:dyDescent="0.2">
      <c r="A3893" s="260"/>
      <c r="B3893" s="181">
        <f t="shared" si="472"/>
        <v>0</v>
      </c>
      <c r="C3893" s="269"/>
      <c r="D3893" s="262"/>
      <c r="E3893" s="263"/>
      <c r="F3893" s="264"/>
      <c r="G3893" s="188">
        <f t="shared" si="473"/>
        <v>0</v>
      </c>
    </row>
    <row r="3894" spans="1:7" ht="20.100000000000001" customHeight="1" x14ac:dyDescent="0.2">
      <c r="A3894" s="260"/>
      <c r="B3894" s="181">
        <f t="shared" si="472"/>
        <v>0</v>
      </c>
      <c r="C3894" s="261"/>
      <c r="D3894" s="262"/>
      <c r="E3894" s="263"/>
      <c r="F3894" s="264"/>
      <c r="G3894" s="188">
        <f t="shared" si="473"/>
        <v>0</v>
      </c>
    </row>
    <row r="3895" spans="1:7" ht="20.100000000000001" customHeight="1" x14ac:dyDescent="0.2">
      <c r="A3895" s="260"/>
      <c r="B3895" s="181">
        <f t="shared" si="472"/>
        <v>0</v>
      </c>
      <c r="C3895" s="261"/>
      <c r="D3895" s="262"/>
      <c r="E3895" s="263"/>
      <c r="F3895" s="264"/>
      <c r="G3895" s="188">
        <f t="shared" si="473"/>
        <v>0</v>
      </c>
    </row>
    <row r="3896" spans="1:7" ht="20.100000000000001" customHeight="1" x14ac:dyDescent="0.2">
      <c r="A3896" s="260"/>
      <c r="B3896" s="181">
        <f t="shared" si="472"/>
        <v>0</v>
      </c>
      <c r="C3896" s="261"/>
      <c r="D3896" s="262"/>
      <c r="E3896" s="263"/>
      <c r="F3896" s="264"/>
      <c r="G3896" s="188">
        <f t="shared" si="473"/>
        <v>0</v>
      </c>
    </row>
    <row r="3897" spans="1:7" ht="20.100000000000001" customHeight="1" x14ac:dyDescent="0.2">
      <c r="A3897" s="189"/>
      <c r="B3897" s="164"/>
      <c r="C3897" s="169"/>
      <c r="D3897" s="164"/>
      <c r="E3897" s="165"/>
      <c r="F3897" s="184" t="s">
        <v>40</v>
      </c>
      <c r="G3897" s="185">
        <f>SUBTOTAL(9,G3888:G3896)</f>
        <v>0</v>
      </c>
    </row>
    <row r="3898" spans="1:7" ht="20.100000000000001" customHeight="1" thickBot="1" x14ac:dyDescent="0.25">
      <c r="A3898" s="190"/>
      <c r="B3898" s="191"/>
      <c r="C3898" s="192"/>
      <c r="D3898" s="191"/>
      <c r="E3898" s="193"/>
      <c r="F3898" s="194"/>
      <c r="G3898" s="195"/>
    </row>
    <row r="3899" spans="1:7" ht="20.100000000000001" customHeight="1" thickBot="1" x14ac:dyDescent="0.25">
      <c r="A3899" s="244">
        <f>B3857</f>
        <v>22</v>
      </c>
      <c r="B3899" s="242" t="str">
        <f>C3857</f>
        <v>INSTALACION TERMOMECANICA</v>
      </c>
      <c r="C3899" s="196"/>
      <c r="D3899" s="196" t="s">
        <v>41</v>
      </c>
      <c r="E3899" s="197"/>
      <c r="F3899" s="198" t="s">
        <v>42</v>
      </c>
      <c r="G3899" s="199">
        <f>SUBTOTAL(9,G3862:G3898)</f>
        <v>0</v>
      </c>
    </row>
    <row r="3900" spans="1:7" ht="20.100000000000001" customHeight="1" thickTop="1" thickBot="1" x14ac:dyDescent="0.25"/>
    <row r="3901" spans="1:7" ht="20.100000000000001" customHeight="1" thickTop="1" x14ac:dyDescent="0.2">
      <c r="A3901" s="335" t="s">
        <v>44</v>
      </c>
      <c r="B3901" s="336"/>
      <c r="C3901" s="336"/>
      <c r="D3901" s="336"/>
      <c r="E3901" s="336"/>
      <c r="F3901" s="336"/>
      <c r="G3901" s="337"/>
    </row>
    <row r="3902" spans="1:7" ht="20.100000000000001" customHeight="1" x14ac:dyDescent="0.2">
      <c r="A3902" s="154" t="s">
        <v>823</v>
      </c>
      <c r="B3902" s="155" t="str">
        <f>Comitente</f>
        <v>DIRECCIÓN ARQUITECTURA</v>
      </c>
      <c r="C3902" s="156"/>
      <c r="D3902" s="157"/>
      <c r="E3902" s="157"/>
      <c r="F3902" s="158"/>
      <c r="G3902" s="159"/>
    </row>
    <row r="3903" spans="1:7" ht="20.100000000000001" customHeight="1" x14ac:dyDescent="0.2">
      <c r="A3903" s="154" t="s">
        <v>824</v>
      </c>
      <c r="B3903" s="155">
        <f>Contratista</f>
        <v>0</v>
      </c>
      <c r="C3903" s="160"/>
      <c r="D3903" s="160"/>
      <c r="E3903" s="160"/>
      <c r="F3903" s="155"/>
      <c r="G3903" s="161"/>
    </row>
    <row r="3904" spans="1:7" ht="20.100000000000001" customHeight="1" x14ac:dyDescent="0.2">
      <c r="A3904" s="154" t="s">
        <v>31</v>
      </c>
      <c r="B3904" s="155" t="str">
        <f>Obra</f>
        <v>ESTADIO DEPORTIVO U.P.C.N.</v>
      </c>
      <c r="C3904" s="160"/>
      <c r="D3904" s="160"/>
      <c r="E3904" s="160"/>
      <c r="F3904" s="155" t="s">
        <v>45</v>
      </c>
      <c r="G3904" s="161" t="str">
        <f>Fecha_Base</f>
        <v>02/11/2017</v>
      </c>
    </row>
    <row r="3905" spans="1:7" ht="20.100000000000001" customHeight="1" x14ac:dyDescent="0.2">
      <c r="A3905" s="162" t="s">
        <v>822</v>
      </c>
      <c r="B3905" s="163" t="str">
        <f>Ubicación</f>
        <v>DEPARTAMENTO RAWSON</v>
      </c>
      <c r="C3905" s="163"/>
      <c r="D3905" s="164"/>
      <c r="E3905" s="165"/>
      <c r="F3905" s="166"/>
      <c r="G3905" s="167"/>
    </row>
    <row r="3906" spans="1:7" ht="20.100000000000001" customHeight="1" x14ac:dyDescent="0.2">
      <c r="A3906" s="162" t="s">
        <v>46</v>
      </c>
      <c r="B3906" s="270">
        <v>23</v>
      </c>
      <c r="C3906" s="169" t="str">
        <f>IF(B3906="","",VLOOKUP(B3906,Computo_Presupuesto,2,FALSE))</f>
        <v>INSTALACION SERVICIO CONTRA INCENDIOS</v>
      </c>
      <c r="D3906" s="170"/>
      <c r="E3906" s="165"/>
      <c r="F3906" s="166"/>
      <c r="G3906" s="167"/>
    </row>
    <row r="3907" spans="1:7" ht="20.100000000000001" customHeight="1" x14ac:dyDescent="0.2">
      <c r="A3907" s="162" t="s">
        <v>32</v>
      </c>
      <c r="B3907" s="271">
        <v>23</v>
      </c>
      <c r="C3907" s="169" t="str">
        <f>IF(B3907=0,"",VLOOKUP(B3907,Computo_Presupuesto,2,FALSE))</f>
        <v>INSTALACION SERVICIO CONTRA INCENDIOS</v>
      </c>
      <c r="D3907" s="164"/>
      <c r="E3907" s="165"/>
      <c r="F3907" s="163" t="s">
        <v>33</v>
      </c>
      <c r="G3907" s="171" t="str">
        <f>IF(B3907=0,"",VLOOKUP(B3907,Computo_Presupuesto,4,FALSE))</f>
        <v>gl</v>
      </c>
    </row>
    <row r="3908" spans="1:7" ht="20.100000000000001" customHeight="1" x14ac:dyDescent="0.2">
      <c r="A3908" s="162"/>
      <c r="B3908" s="163"/>
      <c r="C3908" s="169"/>
      <c r="D3908" s="164"/>
      <c r="E3908" s="165"/>
      <c r="F3908" s="169"/>
      <c r="G3908" s="172"/>
    </row>
    <row r="3909" spans="1:7" ht="20.100000000000001" customHeight="1" x14ac:dyDescent="0.2">
      <c r="A3909" s="338" t="s">
        <v>685</v>
      </c>
      <c r="B3909" s="339"/>
      <c r="C3909" s="340" t="s">
        <v>0</v>
      </c>
      <c r="D3909" s="340" t="s">
        <v>34</v>
      </c>
      <c r="E3909" s="341" t="s">
        <v>35</v>
      </c>
      <c r="F3909" s="342" t="s">
        <v>36</v>
      </c>
      <c r="G3909" s="343" t="s">
        <v>37</v>
      </c>
    </row>
    <row r="3910" spans="1:7" ht="20.100000000000001" customHeight="1" x14ac:dyDescent="0.2">
      <c r="A3910" s="173" t="s">
        <v>686</v>
      </c>
      <c r="B3910" s="174" t="s">
        <v>687</v>
      </c>
      <c r="C3910" s="340"/>
      <c r="D3910" s="340"/>
      <c r="E3910" s="341"/>
      <c r="F3910" s="342"/>
      <c r="G3910" s="343"/>
    </row>
    <row r="3911" spans="1:7" ht="20.100000000000001" customHeight="1" x14ac:dyDescent="0.2">
      <c r="A3911" s="307"/>
      <c r="B3911" s="175"/>
      <c r="C3911" s="176" t="s">
        <v>825</v>
      </c>
      <c r="D3911" s="177"/>
      <c r="E3911" s="178"/>
      <c r="F3911" s="179"/>
      <c r="G3911" s="180"/>
    </row>
    <row r="3912" spans="1:7" ht="20.100000000000001" customHeight="1" x14ac:dyDescent="0.2">
      <c r="A3912" s="260"/>
      <c r="B3912" s="181">
        <f t="shared" ref="B3912:B3923" si="474">IF(A3912=0,0,VLOOKUP(A3912,Tabla_Indices,2,FALSE))</f>
        <v>0</v>
      </c>
      <c r="C3912" s="261"/>
      <c r="D3912" s="262"/>
      <c r="E3912" s="263"/>
      <c r="F3912" s="264"/>
      <c r="G3912" s="182">
        <f>ROUND(E3912*F3912,2)</f>
        <v>0</v>
      </c>
    </row>
    <row r="3913" spans="1:7" ht="20.100000000000001" customHeight="1" x14ac:dyDescent="0.2">
      <c r="A3913" s="265"/>
      <c r="B3913" s="181">
        <f t="shared" si="474"/>
        <v>0</v>
      </c>
      <c r="C3913" s="261"/>
      <c r="D3913" s="262"/>
      <c r="E3913" s="263"/>
      <c r="F3913" s="264"/>
      <c r="G3913" s="182">
        <f t="shared" ref="G3913:G3923" si="475">ROUND(E3913*F3913,2)</f>
        <v>0</v>
      </c>
    </row>
    <row r="3914" spans="1:7" ht="20.100000000000001" customHeight="1" x14ac:dyDescent="0.2">
      <c r="A3914" s="260"/>
      <c r="B3914" s="181">
        <f t="shared" si="474"/>
        <v>0</v>
      </c>
      <c r="C3914" s="261"/>
      <c r="D3914" s="262"/>
      <c r="E3914" s="263"/>
      <c r="F3914" s="264"/>
      <c r="G3914" s="182">
        <f t="shared" si="475"/>
        <v>0</v>
      </c>
    </row>
    <row r="3915" spans="1:7" ht="20.100000000000001" customHeight="1" x14ac:dyDescent="0.2">
      <c r="A3915" s="260"/>
      <c r="B3915" s="181">
        <f t="shared" si="474"/>
        <v>0</v>
      </c>
      <c r="C3915" s="261"/>
      <c r="D3915" s="262"/>
      <c r="E3915" s="263"/>
      <c r="F3915" s="264"/>
      <c r="G3915" s="182">
        <f t="shared" si="475"/>
        <v>0</v>
      </c>
    </row>
    <row r="3916" spans="1:7" ht="20.100000000000001" customHeight="1" x14ac:dyDescent="0.2">
      <c r="A3916" s="260"/>
      <c r="B3916" s="181">
        <f t="shared" si="474"/>
        <v>0</v>
      </c>
      <c r="C3916" s="261"/>
      <c r="D3916" s="262"/>
      <c r="E3916" s="266"/>
      <c r="F3916" s="264"/>
      <c r="G3916" s="182">
        <f t="shared" si="475"/>
        <v>0</v>
      </c>
    </row>
    <row r="3917" spans="1:7" ht="20.100000000000001" customHeight="1" x14ac:dyDescent="0.2">
      <c r="A3917" s="260"/>
      <c r="B3917" s="181">
        <f t="shared" si="474"/>
        <v>0</v>
      </c>
      <c r="C3917" s="261"/>
      <c r="D3917" s="262"/>
      <c r="E3917" s="266"/>
      <c r="F3917" s="264"/>
      <c r="G3917" s="182">
        <f t="shared" si="475"/>
        <v>0</v>
      </c>
    </row>
    <row r="3918" spans="1:7" ht="20.100000000000001" customHeight="1" x14ac:dyDescent="0.2">
      <c r="A3918" s="260"/>
      <c r="B3918" s="181">
        <f t="shared" si="474"/>
        <v>0</v>
      </c>
      <c r="C3918" s="261"/>
      <c r="D3918" s="262"/>
      <c r="E3918" s="263"/>
      <c r="F3918" s="264"/>
      <c r="G3918" s="182">
        <f t="shared" si="475"/>
        <v>0</v>
      </c>
    </row>
    <row r="3919" spans="1:7" ht="20.100000000000001" customHeight="1" x14ac:dyDescent="0.2">
      <c r="A3919" s="260"/>
      <c r="B3919" s="181">
        <f t="shared" si="474"/>
        <v>0</v>
      </c>
      <c r="C3919" s="261"/>
      <c r="D3919" s="262"/>
      <c r="E3919" s="263"/>
      <c r="F3919" s="264"/>
      <c r="G3919" s="182">
        <f t="shared" si="475"/>
        <v>0</v>
      </c>
    </row>
    <row r="3920" spans="1:7" ht="20.100000000000001" customHeight="1" x14ac:dyDescent="0.2">
      <c r="A3920" s="260"/>
      <c r="B3920" s="181">
        <f t="shared" si="474"/>
        <v>0</v>
      </c>
      <c r="C3920" s="261"/>
      <c r="D3920" s="262"/>
      <c r="E3920" s="263"/>
      <c r="F3920" s="264"/>
      <c r="G3920" s="182">
        <f t="shared" si="475"/>
        <v>0</v>
      </c>
    </row>
    <row r="3921" spans="1:7" ht="20.100000000000001" customHeight="1" x14ac:dyDescent="0.2">
      <c r="A3921" s="260"/>
      <c r="B3921" s="181">
        <f t="shared" si="474"/>
        <v>0</v>
      </c>
      <c r="C3921" s="261"/>
      <c r="D3921" s="262"/>
      <c r="E3921" s="263"/>
      <c r="F3921" s="264"/>
      <c r="G3921" s="182">
        <f t="shared" si="475"/>
        <v>0</v>
      </c>
    </row>
    <row r="3922" spans="1:7" ht="20.100000000000001" customHeight="1" x14ac:dyDescent="0.2">
      <c r="A3922" s="260"/>
      <c r="B3922" s="181">
        <f t="shared" si="474"/>
        <v>0</v>
      </c>
      <c r="C3922" s="261"/>
      <c r="D3922" s="262"/>
      <c r="E3922" s="263"/>
      <c r="F3922" s="264"/>
      <c r="G3922" s="182">
        <f t="shared" si="475"/>
        <v>0</v>
      </c>
    </row>
    <row r="3923" spans="1:7" ht="20.100000000000001" customHeight="1" x14ac:dyDescent="0.2">
      <c r="A3923" s="260"/>
      <c r="B3923" s="181">
        <f t="shared" si="474"/>
        <v>0</v>
      </c>
      <c r="C3923" s="261"/>
      <c r="D3923" s="262"/>
      <c r="E3923" s="263"/>
      <c r="F3923" s="264"/>
      <c r="G3923" s="182">
        <f t="shared" si="475"/>
        <v>0</v>
      </c>
    </row>
    <row r="3924" spans="1:7" ht="20.100000000000001" customHeight="1" x14ac:dyDescent="0.2">
      <c r="A3924" s="183"/>
      <c r="B3924" s="169"/>
      <c r="C3924" s="169"/>
      <c r="D3924" s="164"/>
      <c r="E3924" s="165"/>
      <c r="F3924" s="184" t="s">
        <v>38</v>
      </c>
      <c r="G3924" s="185">
        <f>SUBTOTAL(9,G3912:G3923)</f>
        <v>0</v>
      </c>
    </row>
    <row r="3925" spans="1:7" ht="20.100000000000001" customHeight="1" x14ac:dyDescent="0.2">
      <c r="A3925" s="183"/>
      <c r="B3925" s="169"/>
      <c r="C3925" s="186" t="s">
        <v>826</v>
      </c>
      <c r="D3925" s="164"/>
      <c r="E3925" s="165"/>
      <c r="F3925" s="166"/>
      <c r="G3925" s="187"/>
    </row>
    <row r="3926" spans="1:7" ht="20.100000000000001" customHeight="1" x14ac:dyDescent="0.2">
      <c r="A3926" s="260"/>
      <c r="B3926" s="181">
        <f t="shared" ref="B3926:B3935" si="476">IF(A3926=0,0,VLOOKUP(A3926,Tabla_Indices,2,FALSE))</f>
        <v>0</v>
      </c>
      <c r="C3926" s="267"/>
      <c r="D3926" s="262"/>
      <c r="E3926" s="263"/>
      <c r="F3926" s="264"/>
      <c r="G3926" s="182">
        <f>ROUND(E3926*F3926,2)</f>
        <v>0</v>
      </c>
    </row>
    <row r="3927" spans="1:7" ht="20.100000000000001" customHeight="1" x14ac:dyDescent="0.2">
      <c r="A3927" s="260"/>
      <c r="B3927" s="181">
        <f t="shared" si="476"/>
        <v>0</v>
      </c>
      <c r="C3927" s="261"/>
      <c r="D3927" s="262"/>
      <c r="E3927" s="263"/>
      <c r="F3927" s="264"/>
      <c r="G3927" s="182">
        <f>ROUND(E3927*F3927,2)</f>
        <v>0</v>
      </c>
    </row>
    <row r="3928" spans="1:7" ht="20.100000000000001" customHeight="1" x14ac:dyDescent="0.2">
      <c r="A3928" s="260"/>
      <c r="B3928" s="181">
        <f t="shared" si="476"/>
        <v>0</v>
      </c>
      <c r="C3928" s="261"/>
      <c r="D3928" s="262"/>
      <c r="E3928" s="263"/>
      <c r="F3928" s="264"/>
      <c r="G3928" s="182">
        <f t="shared" ref="G3928:G3935" si="477">ROUND(E3928*F3928,2)</f>
        <v>0</v>
      </c>
    </row>
    <row r="3929" spans="1:7" ht="20.100000000000001" customHeight="1" x14ac:dyDescent="0.2">
      <c r="A3929" s="260"/>
      <c r="B3929" s="181">
        <f t="shared" si="476"/>
        <v>0</v>
      </c>
      <c r="C3929" s="261"/>
      <c r="D3929" s="262"/>
      <c r="E3929" s="263"/>
      <c r="F3929" s="264"/>
      <c r="G3929" s="182">
        <f t="shared" si="477"/>
        <v>0</v>
      </c>
    </row>
    <row r="3930" spans="1:7" ht="20.100000000000001" customHeight="1" x14ac:dyDescent="0.2">
      <c r="A3930" s="260"/>
      <c r="B3930" s="181">
        <f t="shared" si="476"/>
        <v>0</v>
      </c>
      <c r="C3930" s="261"/>
      <c r="D3930" s="262"/>
      <c r="E3930" s="263"/>
      <c r="F3930" s="264"/>
      <c r="G3930" s="182">
        <f t="shared" si="477"/>
        <v>0</v>
      </c>
    </row>
    <row r="3931" spans="1:7" ht="20.100000000000001" customHeight="1" x14ac:dyDescent="0.2">
      <c r="A3931" s="260"/>
      <c r="B3931" s="181">
        <f t="shared" si="476"/>
        <v>0</v>
      </c>
      <c r="C3931" s="261"/>
      <c r="D3931" s="262"/>
      <c r="E3931" s="263"/>
      <c r="F3931" s="264"/>
      <c r="G3931" s="182">
        <f t="shared" si="477"/>
        <v>0</v>
      </c>
    </row>
    <row r="3932" spans="1:7" ht="20.100000000000001" customHeight="1" x14ac:dyDescent="0.2">
      <c r="A3932" s="260"/>
      <c r="B3932" s="181">
        <f t="shared" si="476"/>
        <v>0</v>
      </c>
      <c r="C3932" s="261"/>
      <c r="D3932" s="262"/>
      <c r="E3932" s="263"/>
      <c r="F3932" s="264"/>
      <c r="G3932" s="182">
        <f t="shared" si="477"/>
        <v>0</v>
      </c>
    </row>
    <row r="3933" spans="1:7" ht="20.100000000000001" customHeight="1" x14ac:dyDescent="0.2">
      <c r="A3933" s="260"/>
      <c r="B3933" s="181">
        <f t="shared" si="476"/>
        <v>0</v>
      </c>
      <c r="C3933" s="261"/>
      <c r="D3933" s="262"/>
      <c r="E3933" s="263"/>
      <c r="F3933" s="264"/>
      <c r="G3933" s="182">
        <f t="shared" si="477"/>
        <v>0</v>
      </c>
    </row>
    <row r="3934" spans="1:7" ht="20.100000000000001" customHeight="1" x14ac:dyDescent="0.2">
      <c r="A3934" s="260"/>
      <c r="B3934" s="181">
        <f t="shared" si="476"/>
        <v>0</v>
      </c>
      <c r="C3934" s="261"/>
      <c r="D3934" s="262"/>
      <c r="E3934" s="263"/>
      <c r="F3934" s="264"/>
      <c r="G3934" s="182">
        <f t="shared" si="477"/>
        <v>0</v>
      </c>
    </row>
    <row r="3935" spans="1:7" ht="20.100000000000001" customHeight="1" x14ac:dyDescent="0.2">
      <c r="A3935" s="260"/>
      <c r="B3935" s="181">
        <f t="shared" si="476"/>
        <v>0</v>
      </c>
      <c r="C3935" s="261"/>
      <c r="D3935" s="262"/>
      <c r="E3935" s="263"/>
      <c r="F3935" s="264"/>
      <c r="G3935" s="182">
        <f t="shared" si="477"/>
        <v>0</v>
      </c>
    </row>
    <row r="3936" spans="1:7" ht="20.100000000000001" customHeight="1" x14ac:dyDescent="0.2">
      <c r="A3936" s="183"/>
      <c r="B3936" s="169"/>
      <c r="C3936" s="169"/>
      <c r="D3936" s="164"/>
      <c r="E3936" s="165"/>
      <c r="F3936" s="184" t="s">
        <v>39</v>
      </c>
      <c r="G3936" s="185">
        <f>SUBTOTAL(9,G3926:G3935)</f>
        <v>0</v>
      </c>
    </row>
    <row r="3937" spans="1:7" ht="20.100000000000001" customHeight="1" x14ac:dyDescent="0.2">
      <c r="A3937" s="183"/>
      <c r="B3937" s="169"/>
      <c r="C3937" s="186" t="s">
        <v>827</v>
      </c>
      <c r="D3937" s="164"/>
      <c r="E3937" s="165"/>
      <c r="F3937" s="169"/>
      <c r="G3937" s="187"/>
    </row>
    <row r="3938" spans="1:7" ht="20.100000000000001" customHeight="1" x14ac:dyDescent="0.2">
      <c r="A3938" s="260"/>
      <c r="B3938" s="181">
        <f t="shared" ref="B3938:B3946" si="478">IF(A3938=0,0,VLOOKUP(A3938,Tabla_Indices,2,FALSE))</f>
        <v>0</v>
      </c>
      <c r="C3938" s="261"/>
      <c r="D3938" s="262"/>
      <c r="E3938" s="263"/>
      <c r="F3938" s="268"/>
      <c r="G3938" s="188">
        <f>ROUND(E3938*F3938,2)</f>
        <v>0</v>
      </c>
    </row>
    <row r="3939" spans="1:7" ht="20.100000000000001" customHeight="1" x14ac:dyDescent="0.2">
      <c r="A3939" s="260"/>
      <c r="B3939" s="181">
        <f t="shared" si="478"/>
        <v>0</v>
      </c>
      <c r="C3939" s="267"/>
      <c r="D3939" s="262"/>
      <c r="E3939" s="263"/>
      <c r="F3939" s="264"/>
      <c r="G3939" s="188">
        <f>ROUND(E3939*F3939,2)</f>
        <v>0</v>
      </c>
    </row>
    <row r="3940" spans="1:7" ht="20.100000000000001" customHeight="1" x14ac:dyDescent="0.2">
      <c r="A3940" s="260"/>
      <c r="B3940" s="181">
        <f t="shared" si="478"/>
        <v>0</v>
      </c>
      <c r="C3940" s="269"/>
      <c r="D3940" s="262"/>
      <c r="E3940" s="263"/>
      <c r="F3940" s="264"/>
      <c r="G3940" s="188">
        <f>ROUND(E3940*F3940,2)</f>
        <v>0</v>
      </c>
    </row>
    <row r="3941" spans="1:7" ht="20.100000000000001" customHeight="1" x14ac:dyDescent="0.2">
      <c r="A3941" s="260"/>
      <c r="B3941" s="181">
        <f t="shared" si="478"/>
        <v>0</v>
      </c>
      <c r="C3941" s="269"/>
      <c r="D3941" s="262"/>
      <c r="E3941" s="263"/>
      <c r="F3941" s="264"/>
      <c r="G3941" s="188">
        <f>ROUND(E3941*F3941,2)</f>
        <v>0</v>
      </c>
    </row>
    <row r="3942" spans="1:7" ht="20.100000000000001" customHeight="1" x14ac:dyDescent="0.2">
      <c r="A3942" s="260"/>
      <c r="B3942" s="181">
        <f t="shared" si="478"/>
        <v>0</v>
      </c>
      <c r="C3942" s="269"/>
      <c r="D3942" s="262"/>
      <c r="E3942" s="263"/>
      <c r="F3942" s="264"/>
      <c r="G3942" s="188">
        <f t="shared" ref="G3942:G3946" si="479">ROUND(E3942*F3942,2)</f>
        <v>0</v>
      </c>
    </row>
    <row r="3943" spans="1:7" ht="20.100000000000001" customHeight="1" x14ac:dyDescent="0.2">
      <c r="A3943" s="260"/>
      <c r="B3943" s="181">
        <f t="shared" si="478"/>
        <v>0</v>
      </c>
      <c r="C3943" s="269"/>
      <c r="D3943" s="262"/>
      <c r="E3943" s="263"/>
      <c r="F3943" s="264"/>
      <c r="G3943" s="188">
        <f t="shared" si="479"/>
        <v>0</v>
      </c>
    </row>
    <row r="3944" spans="1:7" ht="20.100000000000001" customHeight="1" x14ac:dyDescent="0.2">
      <c r="A3944" s="260"/>
      <c r="B3944" s="181">
        <f t="shared" si="478"/>
        <v>0</v>
      </c>
      <c r="C3944" s="261"/>
      <c r="D3944" s="262"/>
      <c r="E3944" s="263"/>
      <c r="F3944" s="264"/>
      <c r="G3944" s="188">
        <f t="shared" si="479"/>
        <v>0</v>
      </c>
    </row>
    <row r="3945" spans="1:7" ht="20.100000000000001" customHeight="1" x14ac:dyDescent="0.2">
      <c r="A3945" s="260"/>
      <c r="B3945" s="181">
        <f t="shared" si="478"/>
        <v>0</v>
      </c>
      <c r="C3945" s="261"/>
      <c r="D3945" s="262"/>
      <c r="E3945" s="263"/>
      <c r="F3945" s="264"/>
      <c r="G3945" s="188">
        <f t="shared" si="479"/>
        <v>0</v>
      </c>
    </row>
    <row r="3946" spans="1:7" ht="20.100000000000001" customHeight="1" x14ac:dyDescent="0.2">
      <c r="A3946" s="260"/>
      <c r="B3946" s="181">
        <f t="shared" si="478"/>
        <v>0</v>
      </c>
      <c r="C3946" s="261"/>
      <c r="D3946" s="262"/>
      <c r="E3946" s="263"/>
      <c r="F3946" s="264"/>
      <c r="G3946" s="188">
        <f t="shared" si="479"/>
        <v>0</v>
      </c>
    </row>
    <row r="3947" spans="1:7" ht="20.100000000000001" customHeight="1" x14ac:dyDescent="0.2">
      <c r="A3947" s="189"/>
      <c r="B3947" s="164"/>
      <c r="C3947" s="169"/>
      <c r="D3947" s="164"/>
      <c r="E3947" s="165"/>
      <c r="F3947" s="184" t="s">
        <v>40</v>
      </c>
      <c r="G3947" s="185">
        <f>SUBTOTAL(9,G3938:G3946)</f>
        <v>0</v>
      </c>
    </row>
    <row r="3948" spans="1:7" ht="20.100000000000001" customHeight="1" thickBot="1" x14ac:dyDescent="0.25">
      <c r="A3948" s="190"/>
      <c r="B3948" s="191"/>
      <c r="C3948" s="192"/>
      <c r="D3948" s="191"/>
      <c r="E3948" s="193"/>
      <c r="F3948" s="194"/>
      <c r="G3948" s="195"/>
    </row>
    <row r="3949" spans="1:7" ht="20.100000000000001" customHeight="1" thickBot="1" x14ac:dyDescent="0.25">
      <c r="A3949" s="244">
        <f>B3907</f>
        <v>23</v>
      </c>
      <c r="B3949" s="242" t="str">
        <f>C3907</f>
        <v>INSTALACION SERVICIO CONTRA INCENDIOS</v>
      </c>
      <c r="C3949" s="196"/>
      <c r="D3949" s="196" t="s">
        <v>41</v>
      </c>
      <c r="E3949" s="197"/>
      <c r="F3949" s="198" t="s">
        <v>42</v>
      </c>
      <c r="G3949" s="199">
        <f>SUBTOTAL(9,G3912:G3948)</f>
        <v>0</v>
      </c>
    </row>
    <row r="3950" spans="1:7" ht="20.100000000000001" customHeight="1" thickTop="1" thickBot="1" x14ac:dyDescent="0.25"/>
    <row r="3951" spans="1:7" ht="20.100000000000001" customHeight="1" thickTop="1" x14ac:dyDescent="0.2">
      <c r="A3951" s="335" t="s">
        <v>44</v>
      </c>
      <c r="B3951" s="336"/>
      <c r="C3951" s="336"/>
      <c r="D3951" s="336"/>
      <c r="E3951" s="336"/>
      <c r="F3951" s="336"/>
      <c r="G3951" s="337"/>
    </row>
    <row r="3952" spans="1:7" ht="20.100000000000001" customHeight="1" x14ac:dyDescent="0.2">
      <c r="A3952" s="154" t="s">
        <v>823</v>
      </c>
      <c r="B3952" s="155" t="str">
        <f>Comitente</f>
        <v>DIRECCIÓN ARQUITECTURA</v>
      </c>
      <c r="C3952" s="156"/>
      <c r="D3952" s="157"/>
      <c r="E3952" s="157"/>
      <c r="F3952" s="158"/>
      <c r="G3952" s="159"/>
    </row>
    <row r="3953" spans="1:7" ht="20.100000000000001" customHeight="1" x14ac:dyDescent="0.2">
      <c r="A3953" s="154" t="s">
        <v>824</v>
      </c>
      <c r="B3953" s="155">
        <f>Contratista</f>
        <v>0</v>
      </c>
      <c r="C3953" s="160"/>
      <c r="D3953" s="160"/>
      <c r="E3953" s="160"/>
      <c r="F3953" s="155"/>
      <c r="G3953" s="161"/>
    </row>
    <row r="3954" spans="1:7" ht="20.100000000000001" customHeight="1" x14ac:dyDescent="0.2">
      <c r="A3954" s="154" t="s">
        <v>31</v>
      </c>
      <c r="B3954" s="155" t="str">
        <f>Obra</f>
        <v>ESTADIO DEPORTIVO U.P.C.N.</v>
      </c>
      <c r="C3954" s="160"/>
      <c r="D3954" s="160"/>
      <c r="E3954" s="160"/>
      <c r="F3954" s="155" t="s">
        <v>45</v>
      </c>
      <c r="G3954" s="161" t="str">
        <f>Fecha_Base</f>
        <v>02/11/2017</v>
      </c>
    </row>
    <row r="3955" spans="1:7" ht="20.100000000000001" customHeight="1" x14ac:dyDescent="0.2">
      <c r="A3955" s="162" t="s">
        <v>822</v>
      </c>
      <c r="B3955" s="163" t="str">
        <f>Ubicación</f>
        <v>DEPARTAMENTO RAWSON</v>
      </c>
      <c r="C3955" s="163"/>
      <c r="D3955" s="164"/>
      <c r="E3955" s="165"/>
      <c r="F3955" s="166"/>
      <c r="G3955" s="167"/>
    </row>
    <row r="3956" spans="1:7" ht="20.100000000000001" customHeight="1" x14ac:dyDescent="0.2">
      <c r="A3956" s="162" t="s">
        <v>46</v>
      </c>
      <c r="B3956" s="270">
        <v>24</v>
      </c>
      <c r="C3956" s="169" t="str">
        <f>IF(B3956="","",VLOOKUP(B3956,Computo_Presupuesto,2,FALSE))</f>
        <v>OBRAS EXTERIORES</v>
      </c>
      <c r="D3956" s="170"/>
      <c r="E3956" s="165"/>
      <c r="F3956" s="166"/>
      <c r="G3956" s="167"/>
    </row>
    <row r="3957" spans="1:7" ht="20.100000000000001" customHeight="1" x14ac:dyDescent="0.2">
      <c r="A3957" s="162" t="s">
        <v>32</v>
      </c>
      <c r="B3957" s="248" t="s">
        <v>1725</v>
      </c>
      <c r="C3957" s="169" t="str">
        <f>IF(B3957=0,"",VLOOKUP(B3957,Computo_Presupuesto,2,FALSE))</f>
        <v>Parquización</v>
      </c>
      <c r="D3957" s="164"/>
      <c r="E3957" s="165"/>
      <c r="F3957" s="163" t="s">
        <v>33</v>
      </c>
      <c r="G3957" s="171" t="str">
        <f>IF(B3957=0,"",VLOOKUP(B3957,Computo_Presupuesto,4,FALSE))</f>
        <v>m2</v>
      </c>
    </row>
    <row r="3958" spans="1:7" ht="20.100000000000001" customHeight="1" x14ac:dyDescent="0.2">
      <c r="A3958" s="162"/>
      <c r="B3958" s="163"/>
      <c r="C3958" s="169"/>
      <c r="D3958" s="164"/>
      <c r="E3958" s="165"/>
      <c r="F3958" s="169"/>
      <c r="G3958" s="172"/>
    </row>
    <row r="3959" spans="1:7" ht="20.100000000000001" customHeight="1" x14ac:dyDescent="0.2">
      <c r="A3959" s="338" t="s">
        <v>685</v>
      </c>
      <c r="B3959" s="339"/>
      <c r="C3959" s="340" t="s">
        <v>0</v>
      </c>
      <c r="D3959" s="340" t="s">
        <v>34</v>
      </c>
      <c r="E3959" s="341" t="s">
        <v>35</v>
      </c>
      <c r="F3959" s="342" t="s">
        <v>36</v>
      </c>
      <c r="G3959" s="343" t="s">
        <v>37</v>
      </c>
    </row>
    <row r="3960" spans="1:7" ht="20.100000000000001" customHeight="1" x14ac:dyDescent="0.2">
      <c r="A3960" s="173" t="s">
        <v>686</v>
      </c>
      <c r="B3960" s="174" t="s">
        <v>687</v>
      </c>
      <c r="C3960" s="340"/>
      <c r="D3960" s="340"/>
      <c r="E3960" s="341"/>
      <c r="F3960" s="342"/>
      <c r="G3960" s="343"/>
    </row>
    <row r="3961" spans="1:7" ht="20.100000000000001" customHeight="1" x14ac:dyDescent="0.2">
      <c r="A3961" s="307"/>
      <c r="B3961" s="175"/>
      <c r="C3961" s="176" t="s">
        <v>825</v>
      </c>
      <c r="D3961" s="177"/>
      <c r="E3961" s="178"/>
      <c r="F3961" s="179"/>
      <c r="G3961" s="180"/>
    </row>
    <row r="3962" spans="1:7" ht="20.100000000000001" customHeight="1" x14ac:dyDescent="0.2">
      <c r="A3962" s="260"/>
      <c r="B3962" s="181">
        <f t="shared" ref="B3962:B3973" si="480">IF(A3962=0,0,VLOOKUP(A3962,Tabla_Indices,2,FALSE))</f>
        <v>0</v>
      </c>
      <c r="C3962" s="261"/>
      <c r="D3962" s="262"/>
      <c r="E3962" s="263"/>
      <c r="F3962" s="264"/>
      <c r="G3962" s="182">
        <f>ROUND(E3962*F3962,2)</f>
        <v>0</v>
      </c>
    </row>
    <row r="3963" spans="1:7" ht="20.100000000000001" customHeight="1" x14ac:dyDescent="0.2">
      <c r="A3963" s="265"/>
      <c r="B3963" s="181">
        <f t="shared" si="480"/>
        <v>0</v>
      </c>
      <c r="C3963" s="261"/>
      <c r="D3963" s="262"/>
      <c r="E3963" s="263"/>
      <c r="F3963" s="264"/>
      <c r="G3963" s="182">
        <f t="shared" ref="G3963:G3973" si="481">ROUND(E3963*F3963,2)</f>
        <v>0</v>
      </c>
    </row>
    <row r="3964" spans="1:7" ht="20.100000000000001" customHeight="1" x14ac:dyDescent="0.2">
      <c r="A3964" s="260"/>
      <c r="B3964" s="181">
        <f t="shared" si="480"/>
        <v>0</v>
      </c>
      <c r="C3964" s="261"/>
      <c r="D3964" s="262"/>
      <c r="E3964" s="263"/>
      <c r="F3964" s="264"/>
      <c r="G3964" s="182">
        <f t="shared" si="481"/>
        <v>0</v>
      </c>
    </row>
    <row r="3965" spans="1:7" ht="20.100000000000001" customHeight="1" x14ac:dyDescent="0.2">
      <c r="A3965" s="260"/>
      <c r="B3965" s="181">
        <f t="shared" si="480"/>
        <v>0</v>
      </c>
      <c r="C3965" s="261"/>
      <c r="D3965" s="262"/>
      <c r="E3965" s="263"/>
      <c r="F3965" s="264"/>
      <c r="G3965" s="182">
        <f t="shared" si="481"/>
        <v>0</v>
      </c>
    </row>
    <row r="3966" spans="1:7" ht="20.100000000000001" customHeight="1" x14ac:dyDescent="0.2">
      <c r="A3966" s="260"/>
      <c r="B3966" s="181">
        <f t="shared" si="480"/>
        <v>0</v>
      </c>
      <c r="C3966" s="261"/>
      <c r="D3966" s="262"/>
      <c r="E3966" s="266"/>
      <c r="F3966" s="264"/>
      <c r="G3966" s="182">
        <f t="shared" si="481"/>
        <v>0</v>
      </c>
    </row>
    <row r="3967" spans="1:7" ht="20.100000000000001" customHeight="1" x14ac:dyDescent="0.2">
      <c r="A3967" s="260"/>
      <c r="B3967" s="181">
        <f t="shared" si="480"/>
        <v>0</v>
      </c>
      <c r="C3967" s="261"/>
      <c r="D3967" s="262"/>
      <c r="E3967" s="266"/>
      <c r="F3967" s="264"/>
      <c r="G3967" s="182">
        <f t="shared" si="481"/>
        <v>0</v>
      </c>
    </row>
    <row r="3968" spans="1:7" ht="20.100000000000001" customHeight="1" x14ac:dyDescent="0.2">
      <c r="A3968" s="260"/>
      <c r="B3968" s="181">
        <f t="shared" si="480"/>
        <v>0</v>
      </c>
      <c r="C3968" s="261"/>
      <c r="D3968" s="262"/>
      <c r="E3968" s="263"/>
      <c r="F3968" s="264"/>
      <c r="G3968" s="182">
        <f t="shared" si="481"/>
        <v>0</v>
      </c>
    </row>
    <row r="3969" spans="1:7" ht="20.100000000000001" customHeight="1" x14ac:dyDescent="0.2">
      <c r="A3969" s="260"/>
      <c r="B3969" s="181">
        <f t="shared" si="480"/>
        <v>0</v>
      </c>
      <c r="C3969" s="261"/>
      <c r="D3969" s="262"/>
      <c r="E3969" s="263"/>
      <c r="F3969" s="264"/>
      <c r="G3969" s="182">
        <f t="shared" si="481"/>
        <v>0</v>
      </c>
    </row>
    <row r="3970" spans="1:7" ht="20.100000000000001" customHeight="1" x14ac:dyDescent="0.2">
      <c r="A3970" s="260"/>
      <c r="B3970" s="181">
        <f t="shared" si="480"/>
        <v>0</v>
      </c>
      <c r="C3970" s="261"/>
      <c r="D3970" s="262"/>
      <c r="E3970" s="263"/>
      <c r="F3970" s="264"/>
      <c r="G3970" s="182">
        <f t="shared" si="481"/>
        <v>0</v>
      </c>
    </row>
    <row r="3971" spans="1:7" ht="20.100000000000001" customHeight="1" x14ac:dyDescent="0.2">
      <c r="A3971" s="260"/>
      <c r="B3971" s="181">
        <f t="shared" si="480"/>
        <v>0</v>
      </c>
      <c r="C3971" s="261"/>
      <c r="D3971" s="262"/>
      <c r="E3971" s="263"/>
      <c r="F3971" s="264"/>
      <c r="G3971" s="182">
        <f t="shared" si="481"/>
        <v>0</v>
      </c>
    </row>
    <row r="3972" spans="1:7" ht="20.100000000000001" customHeight="1" x14ac:dyDescent="0.2">
      <c r="A3972" s="260"/>
      <c r="B3972" s="181">
        <f t="shared" si="480"/>
        <v>0</v>
      </c>
      <c r="C3972" s="261"/>
      <c r="D3972" s="262"/>
      <c r="E3972" s="263"/>
      <c r="F3972" s="264"/>
      <c r="G3972" s="182">
        <f t="shared" si="481"/>
        <v>0</v>
      </c>
    </row>
    <row r="3973" spans="1:7" ht="20.100000000000001" customHeight="1" x14ac:dyDescent="0.2">
      <c r="A3973" s="260"/>
      <c r="B3973" s="181">
        <f t="shared" si="480"/>
        <v>0</v>
      </c>
      <c r="C3973" s="261"/>
      <c r="D3973" s="262"/>
      <c r="E3973" s="263"/>
      <c r="F3973" s="264"/>
      <c r="G3973" s="182">
        <f t="shared" si="481"/>
        <v>0</v>
      </c>
    </row>
    <row r="3974" spans="1:7" ht="20.100000000000001" customHeight="1" x14ac:dyDescent="0.2">
      <c r="A3974" s="183"/>
      <c r="B3974" s="169"/>
      <c r="C3974" s="169"/>
      <c r="D3974" s="164"/>
      <c r="E3974" s="165"/>
      <c r="F3974" s="184" t="s">
        <v>38</v>
      </c>
      <c r="G3974" s="185">
        <f>SUBTOTAL(9,G3962:G3973)</f>
        <v>0</v>
      </c>
    </row>
    <row r="3975" spans="1:7" ht="20.100000000000001" customHeight="1" x14ac:dyDescent="0.2">
      <c r="A3975" s="183"/>
      <c r="B3975" s="169"/>
      <c r="C3975" s="186" t="s">
        <v>826</v>
      </c>
      <c r="D3975" s="164"/>
      <c r="E3975" s="165"/>
      <c r="F3975" s="166"/>
      <c r="G3975" s="187"/>
    </row>
    <row r="3976" spans="1:7" ht="20.100000000000001" customHeight="1" x14ac:dyDescent="0.2">
      <c r="A3976" s="260"/>
      <c r="B3976" s="181">
        <f t="shared" ref="B3976:B3985" si="482">IF(A3976=0,0,VLOOKUP(A3976,Tabla_Indices,2,FALSE))</f>
        <v>0</v>
      </c>
      <c r="C3976" s="267"/>
      <c r="D3976" s="262"/>
      <c r="E3976" s="263"/>
      <c r="F3976" s="264"/>
      <c r="G3976" s="182">
        <f>ROUND(E3976*F3976,2)</f>
        <v>0</v>
      </c>
    </row>
    <row r="3977" spans="1:7" ht="20.100000000000001" customHeight="1" x14ac:dyDescent="0.2">
      <c r="A3977" s="260"/>
      <c r="B3977" s="181">
        <f t="shared" si="482"/>
        <v>0</v>
      </c>
      <c r="C3977" s="261"/>
      <c r="D3977" s="262"/>
      <c r="E3977" s="263"/>
      <c r="F3977" s="264"/>
      <c r="G3977" s="182">
        <f>ROUND(E3977*F3977,2)</f>
        <v>0</v>
      </c>
    </row>
    <row r="3978" spans="1:7" ht="20.100000000000001" customHeight="1" x14ac:dyDescent="0.2">
      <c r="A3978" s="260"/>
      <c r="B3978" s="181">
        <f t="shared" si="482"/>
        <v>0</v>
      </c>
      <c r="C3978" s="261"/>
      <c r="D3978" s="262"/>
      <c r="E3978" s="263"/>
      <c r="F3978" s="264"/>
      <c r="G3978" s="182">
        <f t="shared" ref="G3978:G3985" si="483">ROUND(E3978*F3978,2)</f>
        <v>0</v>
      </c>
    </row>
    <row r="3979" spans="1:7" ht="20.100000000000001" customHeight="1" x14ac:dyDescent="0.2">
      <c r="A3979" s="260"/>
      <c r="B3979" s="181">
        <f t="shared" si="482"/>
        <v>0</v>
      </c>
      <c r="C3979" s="261"/>
      <c r="D3979" s="262"/>
      <c r="E3979" s="263"/>
      <c r="F3979" s="264"/>
      <c r="G3979" s="182">
        <f t="shared" si="483"/>
        <v>0</v>
      </c>
    </row>
    <row r="3980" spans="1:7" ht="20.100000000000001" customHeight="1" x14ac:dyDescent="0.2">
      <c r="A3980" s="260"/>
      <c r="B3980" s="181">
        <f t="shared" si="482"/>
        <v>0</v>
      </c>
      <c r="C3980" s="261"/>
      <c r="D3980" s="262"/>
      <c r="E3980" s="263"/>
      <c r="F3980" s="264"/>
      <c r="G3980" s="182">
        <f t="shared" si="483"/>
        <v>0</v>
      </c>
    </row>
    <row r="3981" spans="1:7" ht="20.100000000000001" customHeight="1" x14ac:dyDescent="0.2">
      <c r="A3981" s="260"/>
      <c r="B3981" s="181">
        <f t="shared" si="482"/>
        <v>0</v>
      </c>
      <c r="C3981" s="261"/>
      <c r="D3981" s="262"/>
      <c r="E3981" s="263"/>
      <c r="F3981" s="264"/>
      <c r="G3981" s="182">
        <f t="shared" si="483"/>
        <v>0</v>
      </c>
    </row>
    <row r="3982" spans="1:7" ht="20.100000000000001" customHeight="1" x14ac:dyDescent="0.2">
      <c r="A3982" s="260"/>
      <c r="B3982" s="181">
        <f t="shared" si="482"/>
        <v>0</v>
      </c>
      <c r="C3982" s="261"/>
      <c r="D3982" s="262"/>
      <c r="E3982" s="263"/>
      <c r="F3982" s="264"/>
      <c r="G3982" s="182">
        <f t="shared" si="483"/>
        <v>0</v>
      </c>
    </row>
    <row r="3983" spans="1:7" ht="20.100000000000001" customHeight="1" x14ac:dyDescent="0.2">
      <c r="A3983" s="260"/>
      <c r="B3983" s="181">
        <f t="shared" si="482"/>
        <v>0</v>
      </c>
      <c r="C3983" s="261"/>
      <c r="D3983" s="262"/>
      <c r="E3983" s="263"/>
      <c r="F3983" s="264"/>
      <c r="G3983" s="182">
        <f t="shared" si="483"/>
        <v>0</v>
      </c>
    </row>
    <row r="3984" spans="1:7" ht="20.100000000000001" customHeight="1" x14ac:dyDescent="0.2">
      <c r="A3984" s="260"/>
      <c r="B3984" s="181">
        <f t="shared" si="482"/>
        <v>0</v>
      </c>
      <c r="C3984" s="261"/>
      <c r="D3984" s="262"/>
      <c r="E3984" s="263"/>
      <c r="F3984" s="264"/>
      <c r="G3984" s="182">
        <f t="shared" si="483"/>
        <v>0</v>
      </c>
    </row>
    <row r="3985" spans="1:7" ht="20.100000000000001" customHeight="1" x14ac:dyDescent="0.2">
      <c r="A3985" s="260"/>
      <c r="B3985" s="181">
        <f t="shared" si="482"/>
        <v>0</v>
      </c>
      <c r="C3985" s="261"/>
      <c r="D3985" s="262"/>
      <c r="E3985" s="263"/>
      <c r="F3985" s="264"/>
      <c r="G3985" s="182">
        <f t="shared" si="483"/>
        <v>0</v>
      </c>
    </row>
    <row r="3986" spans="1:7" ht="20.100000000000001" customHeight="1" x14ac:dyDescent="0.2">
      <c r="A3986" s="183"/>
      <c r="B3986" s="169"/>
      <c r="C3986" s="169"/>
      <c r="D3986" s="164"/>
      <c r="E3986" s="165"/>
      <c r="F3986" s="184" t="s">
        <v>39</v>
      </c>
      <c r="G3986" s="185">
        <f>SUBTOTAL(9,G3976:G3985)</f>
        <v>0</v>
      </c>
    </row>
    <row r="3987" spans="1:7" ht="20.100000000000001" customHeight="1" x14ac:dyDescent="0.2">
      <c r="A3987" s="183"/>
      <c r="B3987" s="169"/>
      <c r="C3987" s="186" t="s">
        <v>827</v>
      </c>
      <c r="D3987" s="164"/>
      <c r="E3987" s="165"/>
      <c r="F3987" s="169"/>
      <c r="G3987" s="187"/>
    </row>
    <row r="3988" spans="1:7" ht="20.100000000000001" customHeight="1" x14ac:dyDescent="0.2">
      <c r="A3988" s="260"/>
      <c r="B3988" s="181">
        <f t="shared" ref="B3988:B3996" si="484">IF(A3988=0,0,VLOOKUP(A3988,Tabla_Indices,2,FALSE))</f>
        <v>0</v>
      </c>
      <c r="C3988" s="261"/>
      <c r="D3988" s="262"/>
      <c r="E3988" s="263"/>
      <c r="F3988" s="268"/>
      <c r="G3988" s="188">
        <f>ROUND(E3988*F3988,2)</f>
        <v>0</v>
      </c>
    </row>
    <row r="3989" spans="1:7" ht="20.100000000000001" customHeight="1" x14ac:dyDescent="0.2">
      <c r="A3989" s="260"/>
      <c r="B3989" s="181">
        <f t="shared" si="484"/>
        <v>0</v>
      </c>
      <c r="C3989" s="267"/>
      <c r="D3989" s="262"/>
      <c r="E3989" s="263"/>
      <c r="F3989" s="264"/>
      <c r="G3989" s="188">
        <f>ROUND(E3989*F3989,2)</f>
        <v>0</v>
      </c>
    </row>
    <row r="3990" spans="1:7" ht="20.100000000000001" customHeight="1" x14ac:dyDescent="0.2">
      <c r="A3990" s="260"/>
      <c r="B3990" s="181">
        <f t="shared" si="484"/>
        <v>0</v>
      </c>
      <c r="C3990" s="269"/>
      <c r="D3990" s="262"/>
      <c r="E3990" s="263"/>
      <c r="F3990" s="264"/>
      <c r="G3990" s="188">
        <f>ROUND(E3990*F3990,2)</f>
        <v>0</v>
      </c>
    </row>
    <row r="3991" spans="1:7" ht="20.100000000000001" customHeight="1" x14ac:dyDescent="0.2">
      <c r="A3991" s="260"/>
      <c r="B3991" s="181">
        <f t="shared" si="484"/>
        <v>0</v>
      </c>
      <c r="C3991" s="269"/>
      <c r="D3991" s="262"/>
      <c r="E3991" s="263"/>
      <c r="F3991" s="264"/>
      <c r="G3991" s="188">
        <f>ROUND(E3991*F3991,2)</f>
        <v>0</v>
      </c>
    </row>
    <row r="3992" spans="1:7" ht="20.100000000000001" customHeight="1" x14ac:dyDescent="0.2">
      <c r="A3992" s="260"/>
      <c r="B3992" s="181">
        <f t="shared" si="484"/>
        <v>0</v>
      </c>
      <c r="C3992" s="269"/>
      <c r="D3992" s="262"/>
      <c r="E3992" s="263"/>
      <c r="F3992" s="264"/>
      <c r="G3992" s="188">
        <f t="shared" ref="G3992:G3996" si="485">ROUND(E3992*F3992,2)</f>
        <v>0</v>
      </c>
    </row>
    <row r="3993" spans="1:7" ht="20.100000000000001" customHeight="1" x14ac:dyDescent="0.2">
      <c r="A3993" s="260"/>
      <c r="B3993" s="181">
        <f t="shared" si="484"/>
        <v>0</v>
      </c>
      <c r="C3993" s="269"/>
      <c r="D3993" s="262"/>
      <c r="E3993" s="263"/>
      <c r="F3993" s="264"/>
      <c r="G3993" s="188">
        <f t="shared" si="485"/>
        <v>0</v>
      </c>
    </row>
    <row r="3994" spans="1:7" ht="20.100000000000001" customHeight="1" x14ac:dyDescent="0.2">
      <c r="A3994" s="260"/>
      <c r="B3994" s="181">
        <f t="shared" si="484"/>
        <v>0</v>
      </c>
      <c r="C3994" s="261"/>
      <c r="D3994" s="262"/>
      <c r="E3994" s="263"/>
      <c r="F3994" s="264"/>
      <c r="G3994" s="188">
        <f t="shared" si="485"/>
        <v>0</v>
      </c>
    </row>
    <row r="3995" spans="1:7" ht="20.100000000000001" customHeight="1" x14ac:dyDescent="0.2">
      <c r="A3995" s="260"/>
      <c r="B3995" s="181">
        <f t="shared" si="484"/>
        <v>0</v>
      </c>
      <c r="C3995" s="261"/>
      <c r="D3995" s="262"/>
      <c r="E3995" s="263"/>
      <c r="F3995" s="264"/>
      <c r="G3995" s="188">
        <f t="shared" si="485"/>
        <v>0</v>
      </c>
    </row>
    <row r="3996" spans="1:7" ht="20.100000000000001" customHeight="1" x14ac:dyDescent="0.2">
      <c r="A3996" s="260"/>
      <c r="B3996" s="181">
        <f t="shared" si="484"/>
        <v>0</v>
      </c>
      <c r="C3996" s="261"/>
      <c r="D3996" s="262"/>
      <c r="E3996" s="263"/>
      <c r="F3996" s="264"/>
      <c r="G3996" s="188">
        <f t="shared" si="485"/>
        <v>0</v>
      </c>
    </row>
    <row r="3997" spans="1:7" ht="20.100000000000001" customHeight="1" x14ac:dyDescent="0.2">
      <c r="A3997" s="189"/>
      <c r="B3997" s="164"/>
      <c r="C3997" s="169"/>
      <c r="D3997" s="164"/>
      <c r="E3997" s="165"/>
      <c r="F3997" s="184" t="s">
        <v>40</v>
      </c>
      <c r="G3997" s="185">
        <f>SUBTOTAL(9,G3988:G3996)</f>
        <v>0</v>
      </c>
    </row>
    <row r="3998" spans="1:7" ht="20.100000000000001" customHeight="1" thickBot="1" x14ac:dyDescent="0.25">
      <c r="A3998" s="190"/>
      <c r="B3998" s="191"/>
      <c r="C3998" s="192"/>
      <c r="D3998" s="191"/>
      <c r="E3998" s="193"/>
      <c r="F3998" s="194"/>
      <c r="G3998" s="195"/>
    </row>
    <row r="3999" spans="1:7" ht="20.100000000000001" customHeight="1" thickBot="1" x14ac:dyDescent="0.25">
      <c r="A3999" s="244" t="str">
        <f>B3957</f>
        <v>24-1</v>
      </c>
      <c r="B3999" s="242" t="str">
        <f>C3957</f>
        <v>Parquización</v>
      </c>
      <c r="C3999" s="196"/>
      <c r="D3999" s="196" t="s">
        <v>41</v>
      </c>
      <c r="E3999" s="197"/>
      <c r="F3999" s="198" t="s">
        <v>42</v>
      </c>
      <c r="G3999" s="199">
        <f>SUBTOTAL(9,G3962:G3998)</f>
        <v>0</v>
      </c>
    </row>
    <row r="4000" spans="1:7" ht="20.100000000000001" customHeight="1" thickTop="1" thickBot="1" x14ac:dyDescent="0.25"/>
    <row r="4001" spans="1:7" ht="20.100000000000001" customHeight="1" thickTop="1" x14ac:dyDescent="0.2">
      <c r="A4001" s="335" t="s">
        <v>44</v>
      </c>
      <c r="B4001" s="336"/>
      <c r="C4001" s="336"/>
      <c r="D4001" s="336"/>
      <c r="E4001" s="336"/>
      <c r="F4001" s="336"/>
      <c r="G4001" s="337"/>
    </row>
    <row r="4002" spans="1:7" ht="20.100000000000001" customHeight="1" x14ac:dyDescent="0.2">
      <c r="A4002" s="154" t="s">
        <v>823</v>
      </c>
      <c r="B4002" s="155" t="str">
        <f>Comitente</f>
        <v>DIRECCIÓN ARQUITECTURA</v>
      </c>
      <c r="C4002" s="156"/>
      <c r="D4002" s="157"/>
      <c r="E4002" s="157"/>
      <c r="F4002" s="158"/>
      <c r="G4002" s="159"/>
    </row>
    <row r="4003" spans="1:7" ht="20.100000000000001" customHeight="1" x14ac:dyDescent="0.2">
      <c r="A4003" s="154" t="s">
        <v>824</v>
      </c>
      <c r="B4003" s="155">
        <f>Contratista</f>
        <v>0</v>
      </c>
      <c r="C4003" s="160"/>
      <c r="D4003" s="160"/>
      <c r="E4003" s="160"/>
      <c r="F4003" s="155"/>
      <c r="G4003" s="161"/>
    </row>
    <row r="4004" spans="1:7" ht="20.100000000000001" customHeight="1" x14ac:dyDescent="0.2">
      <c r="A4004" s="154" t="s">
        <v>31</v>
      </c>
      <c r="B4004" s="155" t="str">
        <f>Obra</f>
        <v>ESTADIO DEPORTIVO U.P.C.N.</v>
      </c>
      <c r="C4004" s="160"/>
      <c r="D4004" s="160"/>
      <c r="E4004" s="160"/>
      <c r="F4004" s="155" t="s">
        <v>45</v>
      </c>
      <c r="G4004" s="161" t="str">
        <f>Fecha_Base</f>
        <v>02/11/2017</v>
      </c>
    </row>
    <row r="4005" spans="1:7" ht="20.100000000000001" customHeight="1" x14ac:dyDescent="0.2">
      <c r="A4005" s="162" t="s">
        <v>822</v>
      </c>
      <c r="B4005" s="163" t="str">
        <f>Ubicación</f>
        <v>DEPARTAMENTO RAWSON</v>
      </c>
      <c r="C4005" s="163"/>
      <c r="D4005" s="164"/>
      <c r="E4005" s="165"/>
      <c r="F4005" s="166"/>
      <c r="G4005" s="167"/>
    </row>
    <row r="4006" spans="1:7" ht="20.100000000000001" customHeight="1" x14ac:dyDescent="0.2">
      <c r="A4006" s="162" t="s">
        <v>46</v>
      </c>
      <c r="B4006" s="270">
        <v>24</v>
      </c>
      <c r="C4006" s="169" t="str">
        <f>IF(B4006="","",VLOOKUP(B4006,Computo_Presupuesto,2,FALSE))</f>
        <v>OBRAS EXTERIORES</v>
      </c>
      <c r="D4006" s="170"/>
      <c r="E4006" s="165"/>
      <c r="F4006" s="166"/>
      <c r="G4006" s="167"/>
    </row>
    <row r="4007" spans="1:7" ht="20.100000000000001" customHeight="1" x14ac:dyDescent="0.2">
      <c r="A4007" s="162" t="s">
        <v>32</v>
      </c>
      <c r="B4007" s="248" t="s">
        <v>1812</v>
      </c>
      <c r="C4007" s="169" t="str">
        <f>IF(B4007=0,"",VLOOKUP(B4007,Computo_Presupuesto,2,FALSE))</f>
        <v>Puentes de acceso</v>
      </c>
      <c r="D4007" s="164"/>
      <c r="E4007" s="165"/>
      <c r="F4007" s="163" t="s">
        <v>33</v>
      </c>
      <c r="G4007" s="171" t="str">
        <f>IF(B4007=0,"",VLOOKUP(B4007,Computo_Presupuesto,4,FALSE))</f>
        <v>m3</v>
      </c>
    </row>
    <row r="4008" spans="1:7" ht="20.100000000000001" customHeight="1" x14ac:dyDescent="0.2">
      <c r="A4008" s="162"/>
      <c r="B4008" s="163"/>
      <c r="C4008" s="169"/>
      <c r="D4008" s="164"/>
      <c r="E4008" s="165"/>
      <c r="F4008" s="169"/>
      <c r="G4008" s="172"/>
    </row>
    <row r="4009" spans="1:7" ht="20.100000000000001" customHeight="1" x14ac:dyDescent="0.2">
      <c r="A4009" s="338" t="s">
        <v>685</v>
      </c>
      <c r="B4009" s="339"/>
      <c r="C4009" s="340" t="s">
        <v>0</v>
      </c>
      <c r="D4009" s="340" t="s">
        <v>34</v>
      </c>
      <c r="E4009" s="341" t="s">
        <v>35</v>
      </c>
      <c r="F4009" s="342" t="s">
        <v>36</v>
      </c>
      <c r="G4009" s="343" t="s">
        <v>37</v>
      </c>
    </row>
    <row r="4010" spans="1:7" ht="20.100000000000001" customHeight="1" x14ac:dyDescent="0.2">
      <c r="A4010" s="173" t="s">
        <v>686</v>
      </c>
      <c r="B4010" s="174" t="s">
        <v>687</v>
      </c>
      <c r="C4010" s="340"/>
      <c r="D4010" s="340"/>
      <c r="E4010" s="341"/>
      <c r="F4010" s="342"/>
      <c r="G4010" s="343"/>
    </row>
    <row r="4011" spans="1:7" ht="20.100000000000001" customHeight="1" x14ac:dyDescent="0.2">
      <c r="A4011" s="307"/>
      <c r="B4011" s="175"/>
      <c r="C4011" s="176" t="s">
        <v>825</v>
      </c>
      <c r="D4011" s="177"/>
      <c r="E4011" s="178"/>
      <c r="F4011" s="179"/>
      <c r="G4011" s="180"/>
    </row>
    <row r="4012" spans="1:7" ht="20.100000000000001" customHeight="1" x14ac:dyDescent="0.2">
      <c r="A4012" s="260"/>
      <c r="B4012" s="181">
        <f t="shared" ref="B4012:B4023" si="486">IF(A4012=0,0,VLOOKUP(A4012,Tabla_Indices,2,FALSE))</f>
        <v>0</v>
      </c>
      <c r="C4012" s="261"/>
      <c r="D4012" s="262"/>
      <c r="E4012" s="263"/>
      <c r="F4012" s="264"/>
      <c r="G4012" s="182">
        <f>ROUND(E4012*F4012,2)</f>
        <v>0</v>
      </c>
    </row>
    <row r="4013" spans="1:7" ht="20.100000000000001" customHeight="1" x14ac:dyDescent="0.2">
      <c r="A4013" s="265"/>
      <c r="B4013" s="181">
        <f t="shared" si="486"/>
        <v>0</v>
      </c>
      <c r="C4013" s="261"/>
      <c r="D4013" s="262"/>
      <c r="E4013" s="263"/>
      <c r="F4013" s="264"/>
      <c r="G4013" s="182">
        <f t="shared" ref="G4013:G4023" si="487">ROUND(E4013*F4013,2)</f>
        <v>0</v>
      </c>
    </row>
    <row r="4014" spans="1:7" ht="20.100000000000001" customHeight="1" x14ac:dyDescent="0.2">
      <c r="A4014" s="260"/>
      <c r="B4014" s="181">
        <f t="shared" si="486"/>
        <v>0</v>
      </c>
      <c r="C4014" s="261"/>
      <c r="D4014" s="262"/>
      <c r="E4014" s="263"/>
      <c r="F4014" s="264"/>
      <c r="G4014" s="182">
        <f t="shared" si="487"/>
        <v>0</v>
      </c>
    </row>
    <row r="4015" spans="1:7" ht="20.100000000000001" customHeight="1" x14ac:dyDescent="0.2">
      <c r="A4015" s="260"/>
      <c r="B4015" s="181">
        <f t="shared" si="486"/>
        <v>0</v>
      </c>
      <c r="C4015" s="261"/>
      <c r="D4015" s="262"/>
      <c r="E4015" s="263"/>
      <c r="F4015" s="264"/>
      <c r="G4015" s="182">
        <f t="shared" si="487"/>
        <v>0</v>
      </c>
    </row>
    <row r="4016" spans="1:7" ht="20.100000000000001" customHeight="1" x14ac:dyDescent="0.2">
      <c r="A4016" s="260"/>
      <c r="B4016" s="181">
        <f t="shared" si="486"/>
        <v>0</v>
      </c>
      <c r="C4016" s="261"/>
      <c r="D4016" s="262"/>
      <c r="E4016" s="266"/>
      <c r="F4016" s="264"/>
      <c r="G4016" s="182">
        <f t="shared" si="487"/>
        <v>0</v>
      </c>
    </row>
    <row r="4017" spans="1:7" ht="20.100000000000001" customHeight="1" x14ac:dyDescent="0.2">
      <c r="A4017" s="260"/>
      <c r="B4017" s="181">
        <f t="shared" si="486"/>
        <v>0</v>
      </c>
      <c r="C4017" s="261"/>
      <c r="D4017" s="262"/>
      <c r="E4017" s="266"/>
      <c r="F4017" s="264"/>
      <c r="G4017" s="182">
        <f t="shared" si="487"/>
        <v>0</v>
      </c>
    </row>
    <row r="4018" spans="1:7" ht="20.100000000000001" customHeight="1" x14ac:dyDescent="0.2">
      <c r="A4018" s="260"/>
      <c r="B4018" s="181">
        <f t="shared" si="486"/>
        <v>0</v>
      </c>
      <c r="C4018" s="261"/>
      <c r="D4018" s="262"/>
      <c r="E4018" s="263"/>
      <c r="F4018" s="264"/>
      <c r="G4018" s="182">
        <f t="shared" si="487"/>
        <v>0</v>
      </c>
    </row>
    <row r="4019" spans="1:7" ht="20.100000000000001" customHeight="1" x14ac:dyDescent="0.2">
      <c r="A4019" s="260"/>
      <c r="B4019" s="181">
        <f t="shared" si="486"/>
        <v>0</v>
      </c>
      <c r="C4019" s="261"/>
      <c r="D4019" s="262"/>
      <c r="E4019" s="263"/>
      <c r="F4019" s="264"/>
      <c r="G4019" s="182">
        <f t="shared" si="487"/>
        <v>0</v>
      </c>
    </row>
    <row r="4020" spans="1:7" ht="20.100000000000001" customHeight="1" x14ac:dyDescent="0.2">
      <c r="A4020" s="260"/>
      <c r="B4020" s="181">
        <f t="shared" si="486"/>
        <v>0</v>
      </c>
      <c r="C4020" s="261"/>
      <c r="D4020" s="262"/>
      <c r="E4020" s="263"/>
      <c r="F4020" s="264"/>
      <c r="G4020" s="182">
        <f t="shared" si="487"/>
        <v>0</v>
      </c>
    </row>
    <row r="4021" spans="1:7" ht="20.100000000000001" customHeight="1" x14ac:dyDescent="0.2">
      <c r="A4021" s="260"/>
      <c r="B4021" s="181">
        <f t="shared" si="486"/>
        <v>0</v>
      </c>
      <c r="C4021" s="261"/>
      <c r="D4021" s="262"/>
      <c r="E4021" s="263"/>
      <c r="F4021" s="264"/>
      <c r="G4021" s="182">
        <f t="shared" si="487"/>
        <v>0</v>
      </c>
    </row>
    <row r="4022" spans="1:7" ht="20.100000000000001" customHeight="1" x14ac:dyDescent="0.2">
      <c r="A4022" s="260"/>
      <c r="B4022" s="181">
        <f t="shared" si="486"/>
        <v>0</v>
      </c>
      <c r="C4022" s="261"/>
      <c r="D4022" s="262"/>
      <c r="E4022" s="263"/>
      <c r="F4022" s="264"/>
      <c r="G4022" s="182">
        <f t="shared" si="487"/>
        <v>0</v>
      </c>
    </row>
    <row r="4023" spans="1:7" ht="20.100000000000001" customHeight="1" x14ac:dyDescent="0.2">
      <c r="A4023" s="260"/>
      <c r="B4023" s="181">
        <f t="shared" si="486"/>
        <v>0</v>
      </c>
      <c r="C4023" s="261"/>
      <c r="D4023" s="262"/>
      <c r="E4023" s="263"/>
      <c r="F4023" s="264"/>
      <c r="G4023" s="182">
        <f t="shared" si="487"/>
        <v>0</v>
      </c>
    </row>
    <row r="4024" spans="1:7" ht="20.100000000000001" customHeight="1" x14ac:dyDescent="0.2">
      <c r="A4024" s="183"/>
      <c r="B4024" s="169"/>
      <c r="C4024" s="169"/>
      <c r="D4024" s="164"/>
      <c r="E4024" s="165"/>
      <c r="F4024" s="184" t="s">
        <v>38</v>
      </c>
      <c r="G4024" s="185">
        <f>SUBTOTAL(9,G4012:G4023)</f>
        <v>0</v>
      </c>
    </row>
    <row r="4025" spans="1:7" ht="20.100000000000001" customHeight="1" x14ac:dyDescent="0.2">
      <c r="A4025" s="183"/>
      <c r="B4025" s="169"/>
      <c r="C4025" s="186" t="s">
        <v>826</v>
      </c>
      <c r="D4025" s="164"/>
      <c r="E4025" s="165"/>
      <c r="F4025" s="166"/>
      <c r="G4025" s="187"/>
    </row>
    <row r="4026" spans="1:7" ht="20.100000000000001" customHeight="1" x14ac:dyDescent="0.2">
      <c r="A4026" s="260"/>
      <c r="B4026" s="181">
        <f t="shared" ref="B4026:B4035" si="488">IF(A4026=0,0,VLOOKUP(A4026,Tabla_Indices,2,FALSE))</f>
        <v>0</v>
      </c>
      <c r="C4026" s="267"/>
      <c r="D4026" s="262"/>
      <c r="E4026" s="263"/>
      <c r="F4026" s="264"/>
      <c r="G4026" s="182">
        <f>ROUND(E4026*F4026,2)</f>
        <v>0</v>
      </c>
    </row>
    <row r="4027" spans="1:7" ht="20.100000000000001" customHeight="1" x14ac:dyDescent="0.2">
      <c r="A4027" s="260"/>
      <c r="B4027" s="181">
        <f t="shared" si="488"/>
        <v>0</v>
      </c>
      <c r="C4027" s="261"/>
      <c r="D4027" s="262"/>
      <c r="E4027" s="263"/>
      <c r="F4027" s="264"/>
      <c r="G4027" s="182">
        <f>ROUND(E4027*F4027,2)</f>
        <v>0</v>
      </c>
    </row>
    <row r="4028" spans="1:7" ht="20.100000000000001" customHeight="1" x14ac:dyDescent="0.2">
      <c r="A4028" s="260"/>
      <c r="B4028" s="181">
        <f t="shared" si="488"/>
        <v>0</v>
      </c>
      <c r="C4028" s="261"/>
      <c r="D4028" s="262"/>
      <c r="E4028" s="263"/>
      <c r="F4028" s="264"/>
      <c r="G4028" s="182">
        <f t="shared" ref="G4028:G4035" si="489">ROUND(E4028*F4028,2)</f>
        <v>0</v>
      </c>
    </row>
    <row r="4029" spans="1:7" ht="20.100000000000001" customHeight="1" x14ac:dyDescent="0.2">
      <c r="A4029" s="260"/>
      <c r="B4029" s="181">
        <f t="shared" si="488"/>
        <v>0</v>
      </c>
      <c r="C4029" s="261"/>
      <c r="D4029" s="262"/>
      <c r="E4029" s="263"/>
      <c r="F4029" s="264"/>
      <c r="G4029" s="182">
        <f t="shared" si="489"/>
        <v>0</v>
      </c>
    </row>
    <row r="4030" spans="1:7" ht="20.100000000000001" customHeight="1" x14ac:dyDescent="0.2">
      <c r="A4030" s="260"/>
      <c r="B4030" s="181">
        <f t="shared" si="488"/>
        <v>0</v>
      </c>
      <c r="C4030" s="261"/>
      <c r="D4030" s="262"/>
      <c r="E4030" s="263"/>
      <c r="F4030" s="264"/>
      <c r="G4030" s="182">
        <f t="shared" si="489"/>
        <v>0</v>
      </c>
    </row>
    <row r="4031" spans="1:7" ht="20.100000000000001" customHeight="1" x14ac:dyDescent="0.2">
      <c r="A4031" s="260"/>
      <c r="B4031" s="181">
        <f t="shared" si="488"/>
        <v>0</v>
      </c>
      <c r="C4031" s="261"/>
      <c r="D4031" s="262"/>
      <c r="E4031" s="263"/>
      <c r="F4031" s="264"/>
      <c r="G4031" s="182">
        <f t="shared" si="489"/>
        <v>0</v>
      </c>
    </row>
    <row r="4032" spans="1:7" ht="20.100000000000001" customHeight="1" x14ac:dyDescent="0.2">
      <c r="A4032" s="260"/>
      <c r="B4032" s="181">
        <f t="shared" si="488"/>
        <v>0</v>
      </c>
      <c r="C4032" s="261"/>
      <c r="D4032" s="262"/>
      <c r="E4032" s="263"/>
      <c r="F4032" s="264"/>
      <c r="G4032" s="182">
        <f t="shared" si="489"/>
        <v>0</v>
      </c>
    </row>
    <row r="4033" spans="1:7" ht="20.100000000000001" customHeight="1" x14ac:dyDescent="0.2">
      <c r="A4033" s="260"/>
      <c r="B4033" s="181">
        <f t="shared" si="488"/>
        <v>0</v>
      </c>
      <c r="C4033" s="261"/>
      <c r="D4033" s="262"/>
      <c r="E4033" s="263"/>
      <c r="F4033" s="264"/>
      <c r="G4033" s="182">
        <f t="shared" si="489"/>
        <v>0</v>
      </c>
    </row>
    <row r="4034" spans="1:7" ht="20.100000000000001" customHeight="1" x14ac:dyDescent="0.2">
      <c r="A4034" s="260"/>
      <c r="B4034" s="181">
        <f t="shared" si="488"/>
        <v>0</v>
      </c>
      <c r="C4034" s="261"/>
      <c r="D4034" s="262"/>
      <c r="E4034" s="263"/>
      <c r="F4034" s="264"/>
      <c r="G4034" s="182">
        <f t="shared" si="489"/>
        <v>0</v>
      </c>
    </row>
    <row r="4035" spans="1:7" ht="20.100000000000001" customHeight="1" x14ac:dyDescent="0.2">
      <c r="A4035" s="260"/>
      <c r="B4035" s="181">
        <f t="shared" si="488"/>
        <v>0</v>
      </c>
      <c r="C4035" s="261"/>
      <c r="D4035" s="262"/>
      <c r="E4035" s="263"/>
      <c r="F4035" s="264"/>
      <c r="G4035" s="182">
        <f t="shared" si="489"/>
        <v>0</v>
      </c>
    </row>
    <row r="4036" spans="1:7" ht="20.100000000000001" customHeight="1" x14ac:dyDescent="0.2">
      <c r="A4036" s="183"/>
      <c r="B4036" s="169"/>
      <c r="C4036" s="169"/>
      <c r="D4036" s="164"/>
      <c r="E4036" s="165"/>
      <c r="F4036" s="184" t="s">
        <v>39</v>
      </c>
      <c r="G4036" s="185">
        <f>SUBTOTAL(9,G4026:G4035)</f>
        <v>0</v>
      </c>
    </row>
    <row r="4037" spans="1:7" ht="20.100000000000001" customHeight="1" x14ac:dyDescent="0.2">
      <c r="A4037" s="183"/>
      <c r="B4037" s="169"/>
      <c r="C4037" s="186" t="s">
        <v>827</v>
      </c>
      <c r="D4037" s="164"/>
      <c r="E4037" s="165"/>
      <c r="F4037" s="169"/>
      <c r="G4037" s="187"/>
    </row>
    <row r="4038" spans="1:7" ht="20.100000000000001" customHeight="1" x14ac:dyDescent="0.2">
      <c r="A4038" s="260"/>
      <c r="B4038" s="181">
        <f t="shared" ref="B4038:B4046" si="490">IF(A4038=0,0,VLOOKUP(A4038,Tabla_Indices,2,FALSE))</f>
        <v>0</v>
      </c>
      <c r="C4038" s="261"/>
      <c r="D4038" s="262"/>
      <c r="E4038" s="263"/>
      <c r="F4038" s="268"/>
      <c r="G4038" s="188">
        <f>ROUND(E4038*F4038,2)</f>
        <v>0</v>
      </c>
    </row>
    <row r="4039" spans="1:7" ht="20.100000000000001" customHeight="1" x14ac:dyDescent="0.2">
      <c r="A4039" s="260"/>
      <c r="B4039" s="181">
        <f t="shared" si="490"/>
        <v>0</v>
      </c>
      <c r="C4039" s="267"/>
      <c r="D4039" s="262"/>
      <c r="E4039" s="263"/>
      <c r="F4039" s="264"/>
      <c r="G4039" s="188">
        <f>ROUND(E4039*F4039,2)</f>
        <v>0</v>
      </c>
    </row>
    <row r="4040" spans="1:7" ht="20.100000000000001" customHeight="1" x14ac:dyDescent="0.2">
      <c r="A4040" s="260"/>
      <c r="B4040" s="181">
        <f t="shared" si="490"/>
        <v>0</v>
      </c>
      <c r="C4040" s="269"/>
      <c r="D4040" s="262"/>
      <c r="E4040" s="263"/>
      <c r="F4040" s="264"/>
      <c r="G4040" s="188">
        <f>ROUND(E4040*F4040,2)</f>
        <v>0</v>
      </c>
    </row>
    <row r="4041" spans="1:7" ht="20.100000000000001" customHeight="1" x14ac:dyDescent="0.2">
      <c r="A4041" s="260"/>
      <c r="B4041" s="181">
        <f t="shared" si="490"/>
        <v>0</v>
      </c>
      <c r="C4041" s="269"/>
      <c r="D4041" s="262"/>
      <c r="E4041" s="263"/>
      <c r="F4041" s="264"/>
      <c r="G4041" s="188">
        <f>ROUND(E4041*F4041,2)</f>
        <v>0</v>
      </c>
    </row>
    <row r="4042" spans="1:7" ht="20.100000000000001" customHeight="1" x14ac:dyDescent="0.2">
      <c r="A4042" s="260"/>
      <c r="B4042" s="181">
        <f t="shared" si="490"/>
        <v>0</v>
      </c>
      <c r="C4042" s="269"/>
      <c r="D4042" s="262"/>
      <c r="E4042" s="263"/>
      <c r="F4042" s="264"/>
      <c r="G4042" s="188">
        <f t="shared" ref="G4042:G4046" si="491">ROUND(E4042*F4042,2)</f>
        <v>0</v>
      </c>
    </row>
    <row r="4043" spans="1:7" ht="20.100000000000001" customHeight="1" x14ac:dyDescent="0.2">
      <c r="A4043" s="260"/>
      <c r="B4043" s="181">
        <f t="shared" si="490"/>
        <v>0</v>
      </c>
      <c r="C4043" s="269"/>
      <c r="D4043" s="262"/>
      <c r="E4043" s="263"/>
      <c r="F4043" s="264"/>
      <c r="G4043" s="188">
        <f t="shared" si="491"/>
        <v>0</v>
      </c>
    </row>
    <row r="4044" spans="1:7" ht="20.100000000000001" customHeight="1" x14ac:dyDescent="0.2">
      <c r="A4044" s="260"/>
      <c r="B4044" s="181">
        <f t="shared" si="490"/>
        <v>0</v>
      </c>
      <c r="C4044" s="261"/>
      <c r="D4044" s="262"/>
      <c r="E4044" s="263"/>
      <c r="F4044" s="264"/>
      <c r="G4044" s="188">
        <f t="shared" si="491"/>
        <v>0</v>
      </c>
    </row>
    <row r="4045" spans="1:7" ht="20.100000000000001" customHeight="1" x14ac:dyDescent="0.2">
      <c r="A4045" s="260"/>
      <c r="B4045" s="181">
        <f t="shared" si="490"/>
        <v>0</v>
      </c>
      <c r="C4045" s="261"/>
      <c r="D4045" s="262"/>
      <c r="E4045" s="263"/>
      <c r="F4045" s="264"/>
      <c r="G4045" s="188">
        <f t="shared" si="491"/>
        <v>0</v>
      </c>
    </row>
    <row r="4046" spans="1:7" ht="20.100000000000001" customHeight="1" x14ac:dyDescent="0.2">
      <c r="A4046" s="260"/>
      <c r="B4046" s="181">
        <f t="shared" si="490"/>
        <v>0</v>
      </c>
      <c r="C4046" s="261"/>
      <c r="D4046" s="262"/>
      <c r="E4046" s="263"/>
      <c r="F4046" s="264"/>
      <c r="G4046" s="188">
        <f t="shared" si="491"/>
        <v>0</v>
      </c>
    </row>
    <row r="4047" spans="1:7" ht="20.100000000000001" customHeight="1" x14ac:dyDescent="0.2">
      <c r="A4047" s="189"/>
      <c r="B4047" s="164"/>
      <c r="C4047" s="169"/>
      <c r="D4047" s="164"/>
      <c r="E4047" s="165"/>
      <c r="F4047" s="184" t="s">
        <v>40</v>
      </c>
      <c r="G4047" s="185">
        <f>SUBTOTAL(9,G4038:G4046)</f>
        <v>0</v>
      </c>
    </row>
    <row r="4048" spans="1:7" ht="20.100000000000001" customHeight="1" thickBot="1" x14ac:dyDescent="0.25">
      <c r="A4048" s="190"/>
      <c r="B4048" s="191"/>
      <c r="C4048" s="192"/>
      <c r="D4048" s="191"/>
      <c r="E4048" s="193"/>
      <c r="F4048" s="194"/>
      <c r="G4048" s="195"/>
    </row>
    <row r="4049" spans="1:7" ht="20.100000000000001" customHeight="1" thickBot="1" x14ac:dyDescent="0.25">
      <c r="A4049" s="244" t="str">
        <f>B4007</f>
        <v>24-2</v>
      </c>
      <c r="B4049" s="242" t="str">
        <f>C4007</f>
        <v>Puentes de acceso</v>
      </c>
      <c r="C4049" s="196"/>
      <c r="D4049" s="196" t="s">
        <v>41</v>
      </c>
      <c r="E4049" s="197"/>
      <c r="F4049" s="198" t="s">
        <v>42</v>
      </c>
      <c r="G4049" s="199">
        <f>SUBTOTAL(9,G4012:G4048)</f>
        <v>0</v>
      </c>
    </row>
    <row r="4050" spans="1:7" ht="20.100000000000001" customHeight="1" thickTop="1" thickBot="1" x14ac:dyDescent="0.25"/>
    <row r="4051" spans="1:7" ht="20.100000000000001" customHeight="1" thickTop="1" x14ac:dyDescent="0.2">
      <c r="A4051" s="335" t="s">
        <v>44</v>
      </c>
      <c r="B4051" s="336"/>
      <c r="C4051" s="336"/>
      <c r="D4051" s="336"/>
      <c r="E4051" s="336"/>
      <c r="F4051" s="336"/>
      <c r="G4051" s="337"/>
    </row>
    <row r="4052" spans="1:7" ht="20.100000000000001" customHeight="1" x14ac:dyDescent="0.2">
      <c r="A4052" s="154" t="s">
        <v>823</v>
      </c>
      <c r="B4052" s="155" t="str">
        <f>Comitente</f>
        <v>DIRECCIÓN ARQUITECTURA</v>
      </c>
      <c r="C4052" s="156"/>
      <c r="D4052" s="157"/>
      <c r="E4052" s="157"/>
      <c r="F4052" s="158"/>
      <c r="G4052" s="159"/>
    </row>
    <row r="4053" spans="1:7" ht="20.100000000000001" customHeight="1" x14ac:dyDescent="0.2">
      <c r="A4053" s="154" t="s">
        <v>824</v>
      </c>
      <c r="B4053" s="155">
        <f>Contratista</f>
        <v>0</v>
      </c>
      <c r="C4053" s="160"/>
      <c r="D4053" s="160"/>
      <c r="E4053" s="160"/>
      <c r="F4053" s="155"/>
      <c r="G4053" s="161"/>
    </row>
    <row r="4054" spans="1:7" ht="20.100000000000001" customHeight="1" x14ac:dyDescent="0.2">
      <c r="A4054" s="154" t="s">
        <v>31</v>
      </c>
      <c r="B4054" s="155" t="str">
        <f>Obra</f>
        <v>ESTADIO DEPORTIVO U.P.C.N.</v>
      </c>
      <c r="C4054" s="160"/>
      <c r="D4054" s="160"/>
      <c r="E4054" s="160"/>
      <c r="F4054" s="155" t="s">
        <v>45</v>
      </c>
      <c r="G4054" s="161" t="str">
        <f>Fecha_Base</f>
        <v>02/11/2017</v>
      </c>
    </row>
    <row r="4055" spans="1:7" ht="20.100000000000001" customHeight="1" x14ac:dyDescent="0.2">
      <c r="A4055" s="162" t="s">
        <v>822</v>
      </c>
      <c r="B4055" s="163" t="str">
        <f>Ubicación</f>
        <v>DEPARTAMENTO RAWSON</v>
      </c>
      <c r="C4055" s="163"/>
      <c r="D4055" s="164"/>
      <c r="E4055" s="165"/>
      <c r="F4055" s="166"/>
      <c r="G4055" s="167"/>
    </row>
    <row r="4056" spans="1:7" ht="20.100000000000001" customHeight="1" x14ac:dyDescent="0.2">
      <c r="A4056" s="162" t="s">
        <v>46</v>
      </c>
      <c r="B4056" s="270">
        <v>24</v>
      </c>
      <c r="C4056" s="169" t="str">
        <f>IF(B4056="","",VLOOKUP(B4056,Computo_Presupuesto,2,FALSE))</f>
        <v>OBRAS EXTERIORES</v>
      </c>
      <c r="D4056" s="170"/>
      <c r="E4056" s="165"/>
      <c r="F4056" s="166"/>
      <c r="G4056" s="167"/>
    </row>
    <row r="4057" spans="1:7" ht="20.100000000000001" customHeight="1" x14ac:dyDescent="0.2">
      <c r="A4057" s="162" t="s">
        <v>32</v>
      </c>
      <c r="B4057" s="248" t="s">
        <v>1814</v>
      </c>
      <c r="C4057" s="169" t="str">
        <f>IF(B4057=0,"",VLOOKUP(B4057,Computo_Presupuesto,2,FALSE))</f>
        <v>Vereda municipal</v>
      </c>
      <c r="D4057" s="164"/>
      <c r="E4057" s="165"/>
      <c r="F4057" s="163" t="s">
        <v>33</v>
      </c>
      <c r="G4057" s="171" t="str">
        <f>IF(B4057=0,"",VLOOKUP(B4057,Computo_Presupuesto,4,FALSE))</f>
        <v>m2</v>
      </c>
    </row>
    <row r="4058" spans="1:7" ht="20.100000000000001" customHeight="1" x14ac:dyDescent="0.2">
      <c r="A4058" s="162"/>
      <c r="B4058" s="163"/>
      <c r="C4058" s="169"/>
      <c r="D4058" s="164"/>
      <c r="E4058" s="165"/>
      <c r="F4058" s="169"/>
      <c r="G4058" s="172"/>
    </row>
    <row r="4059" spans="1:7" ht="20.100000000000001" customHeight="1" x14ac:dyDescent="0.2">
      <c r="A4059" s="338" t="s">
        <v>685</v>
      </c>
      <c r="B4059" s="339"/>
      <c r="C4059" s="340" t="s">
        <v>0</v>
      </c>
      <c r="D4059" s="340" t="s">
        <v>34</v>
      </c>
      <c r="E4059" s="341" t="s">
        <v>35</v>
      </c>
      <c r="F4059" s="342" t="s">
        <v>36</v>
      </c>
      <c r="G4059" s="343" t="s">
        <v>37</v>
      </c>
    </row>
    <row r="4060" spans="1:7" ht="20.100000000000001" customHeight="1" x14ac:dyDescent="0.2">
      <c r="A4060" s="173" t="s">
        <v>686</v>
      </c>
      <c r="B4060" s="174" t="s">
        <v>687</v>
      </c>
      <c r="C4060" s="340"/>
      <c r="D4060" s="340"/>
      <c r="E4060" s="341"/>
      <c r="F4060" s="342"/>
      <c r="G4060" s="343"/>
    </row>
    <row r="4061" spans="1:7" ht="20.100000000000001" customHeight="1" x14ac:dyDescent="0.2">
      <c r="A4061" s="307"/>
      <c r="B4061" s="175"/>
      <c r="C4061" s="176" t="s">
        <v>825</v>
      </c>
      <c r="D4061" s="177"/>
      <c r="E4061" s="178"/>
      <c r="F4061" s="179"/>
      <c r="G4061" s="180"/>
    </row>
    <row r="4062" spans="1:7" ht="20.100000000000001" customHeight="1" x14ac:dyDescent="0.2">
      <c r="A4062" s="260"/>
      <c r="B4062" s="181">
        <f t="shared" ref="B4062:B4073" si="492">IF(A4062=0,0,VLOOKUP(A4062,Tabla_Indices,2,FALSE))</f>
        <v>0</v>
      </c>
      <c r="C4062" s="261"/>
      <c r="D4062" s="262"/>
      <c r="E4062" s="263"/>
      <c r="F4062" s="264"/>
      <c r="G4062" s="182">
        <f>ROUND(E4062*F4062,2)</f>
        <v>0</v>
      </c>
    </row>
    <row r="4063" spans="1:7" ht="20.100000000000001" customHeight="1" x14ac:dyDescent="0.2">
      <c r="A4063" s="265"/>
      <c r="B4063" s="181">
        <f t="shared" si="492"/>
        <v>0</v>
      </c>
      <c r="C4063" s="261"/>
      <c r="D4063" s="262"/>
      <c r="E4063" s="263"/>
      <c r="F4063" s="264"/>
      <c r="G4063" s="182">
        <f t="shared" ref="G4063:G4073" si="493">ROUND(E4063*F4063,2)</f>
        <v>0</v>
      </c>
    </row>
    <row r="4064" spans="1:7" ht="20.100000000000001" customHeight="1" x14ac:dyDescent="0.2">
      <c r="A4064" s="260"/>
      <c r="B4064" s="181">
        <f t="shared" si="492"/>
        <v>0</v>
      </c>
      <c r="C4064" s="261"/>
      <c r="D4064" s="262"/>
      <c r="E4064" s="263"/>
      <c r="F4064" s="264"/>
      <c r="G4064" s="182">
        <f t="shared" si="493"/>
        <v>0</v>
      </c>
    </row>
    <row r="4065" spans="1:7" ht="20.100000000000001" customHeight="1" x14ac:dyDescent="0.2">
      <c r="A4065" s="260"/>
      <c r="B4065" s="181">
        <f t="shared" si="492"/>
        <v>0</v>
      </c>
      <c r="C4065" s="261"/>
      <c r="D4065" s="262"/>
      <c r="E4065" s="263"/>
      <c r="F4065" s="264"/>
      <c r="G4065" s="182">
        <f t="shared" si="493"/>
        <v>0</v>
      </c>
    </row>
    <row r="4066" spans="1:7" ht="20.100000000000001" customHeight="1" x14ac:dyDescent="0.2">
      <c r="A4066" s="260"/>
      <c r="B4066" s="181">
        <f t="shared" si="492"/>
        <v>0</v>
      </c>
      <c r="C4066" s="261"/>
      <c r="D4066" s="262"/>
      <c r="E4066" s="266"/>
      <c r="F4066" s="264"/>
      <c r="G4066" s="182">
        <f t="shared" si="493"/>
        <v>0</v>
      </c>
    </row>
    <row r="4067" spans="1:7" ht="20.100000000000001" customHeight="1" x14ac:dyDescent="0.2">
      <c r="A4067" s="260"/>
      <c r="B4067" s="181">
        <f t="shared" si="492"/>
        <v>0</v>
      </c>
      <c r="C4067" s="261"/>
      <c r="D4067" s="262"/>
      <c r="E4067" s="266"/>
      <c r="F4067" s="264"/>
      <c r="G4067" s="182">
        <f t="shared" si="493"/>
        <v>0</v>
      </c>
    </row>
    <row r="4068" spans="1:7" ht="20.100000000000001" customHeight="1" x14ac:dyDescent="0.2">
      <c r="A4068" s="260"/>
      <c r="B4068" s="181">
        <f t="shared" si="492"/>
        <v>0</v>
      </c>
      <c r="C4068" s="261"/>
      <c r="D4068" s="262"/>
      <c r="E4068" s="263"/>
      <c r="F4068" s="264"/>
      <c r="G4068" s="182">
        <f t="shared" si="493"/>
        <v>0</v>
      </c>
    </row>
    <row r="4069" spans="1:7" ht="20.100000000000001" customHeight="1" x14ac:dyDescent="0.2">
      <c r="A4069" s="260"/>
      <c r="B4069" s="181">
        <f t="shared" si="492"/>
        <v>0</v>
      </c>
      <c r="C4069" s="261"/>
      <c r="D4069" s="262"/>
      <c r="E4069" s="263"/>
      <c r="F4069" s="264"/>
      <c r="G4069" s="182">
        <f t="shared" si="493"/>
        <v>0</v>
      </c>
    </row>
    <row r="4070" spans="1:7" ht="20.100000000000001" customHeight="1" x14ac:dyDescent="0.2">
      <c r="A4070" s="260"/>
      <c r="B4070" s="181">
        <f t="shared" si="492"/>
        <v>0</v>
      </c>
      <c r="C4070" s="261"/>
      <c r="D4070" s="262"/>
      <c r="E4070" s="263"/>
      <c r="F4070" s="264"/>
      <c r="G4070" s="182">
        <f t="shared" si="493"/>
        <v>0</v>
      </c>
    </row>
    <row r="4071" spans="1:7" ht="20.100000000000001" customHeight="1" x14ac:dyDescent="0.2">
      <c r="A4071" s="260"/>
      <c r="B4071" s="181">
        <f t="shared" si="492"/>
        <v>0</v>
      </c>
      <c r="C4071" s="261"/>
      <c r="D4071" s="262"/>
      <c r="E4071" s="263"/>
      <c r="F4071" s="264"/>
      <c r="G4071" s="182">
        <f t="shared" si="493"/>
        <v>0</v>
      </c>
    </row>
    <row r="4072" spans="1:7" ht="20.100000000000001" customHeight="1" x14ac:dyDescent="0.2">
      <c r="A4072" s="260"/>
      <c r="B4072" s="181">
        <f t="shared" si="492"/>
        <v>0</v>
      </c>
      <c r="C4072" s="261"/>
      <c r="D4072" s="262"/>
      <c r="E4072" s="263"/>
      <c r="F4072" s="264"/>
      <c r="G4072" s="182">
        <f t="shared" si="493"/>
        <v>0</v>
      </c>
    </row>
    <row r="4073" spans="1:7" ht="20.100000000000001" customHeight="1" x14ac:dyDescent="0.2">
      <c r="A4073" s="260"/>
      <c r="B4073" s="181">
        <f t="shared" si="492"/>
        <v>0</v>
      </c>
      <c r="C4073" s="261"/>
      <c r="D4073" s="262"/>
      <c r="E4073" s="263"/>
      <c r="F4073" s="264"/>
      <c r="G4073" s="182">
        <f t="shared" si="493"/>
        <v>0</v>
      </c>
    </row>
    <row r="4074" spans="1:7" ht="20.100000000000001" customHeight="1" x14ac:dyDescent="0.2">
      <c r="A4074" s="183"/>
      <c r="B4074" s="169"/>
      <c r="C4074" s="169"/>
      <c r="D4074" s="164"/>
      <c r="E4074" s="165"/>
      <c r="F4074" s="184" t="s">
        <v>38</v>
      </c>
      <c r="G4074" s="185">
        <f>SUBTOTAL(9,G4062:G4073)</f>
        <v>0</v>
      </c>
    </row>
    <row r="4075" spans="1:7" ht="20.100000000000001" customHeight="1" x14ac:dyDescent="0.2">
      <c r="A4075" s="183"/>
      <c r="B4075" s="169"/>
      <c r="C4075" s="186" t="s">
        <v>826</v>
      </c>
      <c r="D4075" s="164"/>
      <c r="E4075" s="165"/>
      <c r="F4075" s="166"/>
      <c r="G4075" s="187"/>
    </row>
    <row r="4076" spans="1:7" ht="20.100000000000001" customHeight="1" x14ac:dyDescent="0.2">
      <c r="A4076" s="260"/>
      <c r="B4076" s="181">
        <f t="shared" ref="B4076:B4085" si="494">IF(A4076=0,0,VLOOKUP(A4076,Tabla_Indices,2,FALSE))</f>
        <v>0</v>
      </c>
      <c r="C4076" s="267"/>
      <c r="D4076" s="262"/>
      <c r="E4076" s="263"/>
      <c r="F4076" s="264"/>
      <c r="G4076" s="182">
        <f>ROUND(E4076*F4076,2)</f>
        <v>0</v>
      </c>
    </row>
    <row r="4077" spans="1:7" ht="20.100000000000001" customHeight="1" x14ac:dyDescent="0.2">
      <c r="A4077" s="260"/>
      <c r="B4077" s="181">
        <f t="shared" si="494"/>
        <v>0</v>
      </c>
      <c r="C4077" s="261"/>
      <c r="D4077" s="262"/>
      <c r="E4077" s="263"/>
      <c r="F4077" s="264"/>
      <c r="G4077" s="182">
        <f>ROUND(E4077*F4077,2)</f>
        <v>0</v>
      </c>
    </row>
    <row r="4078" spans="1:7" ht="20.100000000000001" customHeight="1" x14ac:dyDescent="0.2">
      <c r="A4078" s="260"/>
      <c r="B4078" s="181">
        <f t="shared" si="494"/>
        <v>0</v>
      </c>
      <c r="C4078" s="261"/>
      <c r="D4078" s="262"/>
      <c r="E4078" s="263"/>
      <c r="F4078" s="264"/>
      <c r="G4078" s="182">
        <f t="shared" ref="G4078:G4085" si="495">ROUND(E4078*F4078,2)</f>
        <v>0</v>
      </c>
    </row>
    <row r="4079" spans="1:7" ht="20.100000000000001" customHeight="1" x14ac:dyDescent="0.2">
      <c r="A4079" s="260"/>
      <c r="B4079" s="181">
        <f t="shared" si="494"/>
        <v>0</v>
      </c>
      <c r="C4079" s="261"/>
      <c r="D4079" s="262"/>
      <c r="E4079" s="263"/>
      <c r="F4079" s="264"/>
      <c r="G4079" s="182">
        <f t="shared" si="495"/>
        <v>0</v>
      </c>
    </row>
    <row r="4080" spans="1:7" ht="20.100000000000001" customHeight="1" x14ac:dyDescent="0.2">
      <c r="A4080" s="260"/>
      <c r="B4080" s="181">
        <f t="shared" si="494"/>
        <v>0</v>
      </c>
      <c r="C4080" s="261"/>
      <c r="D4080" s="262"/>
      <c r="E4080" s="263"/>
      <c r="F4080" s="264"/>
      <c r="G4080" s="182">
        <f t="shared" si="495"/>
        <v>0</v>
      </c>
    </row>
    <row r="4081" spans="1:7" ht="20.100000000000001" customHeight="1" x14ac:dyDescent="0.2">
      <c r="A4081" s="260"/>
      <c r="B4081" s="181">
        <f t="shared" si="494"/>
        <v>0</v>
      </c>
      <c r="C4081" s="261"/>
      <c r="D4081" s="262"/>
      <c r="E4081" s="263"/>
      <c r="F4081" s="264"/>
      <c r="G4081" s="182">
        <f t="shared" si="495"/>
        <v>0</v>
      </c>
    </row>
    <row r="4082" spans="1:7" ht="20.100000000000001" customHeight="1" x14ac:dyDescent="0.2">
      <c r="A4082" s="260"/>
      <c r="B4082" s="181">
        <f t="shared" si="494"/>
        <v>0</v>
      </c>
      <c r="C4082" s="261"/>
      <c r="D4082" s="262"/>
      <c r="E4082" s="263"/>
      <c r="F4082" s="264"/>
      <c r="G4082" s="182">
        <f t="shared" si="495"/>
        <v>0</v>
      </c>
    </row>
    <row r="4083" spans="1:7" ht="20.100000000000001" customHeight="1" x14ac:dyDescent="0.2">
      <c r="A4083" s="260"/>
      <c r="B4083" s="181">
        <f t="shared" si="494"/>
        <v>0</v>
      </c>
      <c r="C4083" s="261"/>
      <c r="D4083" s="262"/>
      <c r="E4083" s="263"/>
      <c r="F4083" s="264"/>
      <c r="G4083" s="182">
        <f t="shared" si="495"/>
        <v>0</v>
      </c>
    </row>
    <row r="4084" spans="1:7" ht="20.100000000000001" customHeight="1" x14ac:dyDescent="0.2">
      <c r="A4084" s="260"/>
      <c r="B4084" s="181">
        <f t="shared" si="494"/>
        <v>0</v>
      </c>
      <c r="C4084" s="261"/>
      <c r="D4084" s="262"/>
      <c r="E4084" s="263"/>
      <c r="F4084" s="264"/>
      <c r="G4084" s="182">
        <f t="shared" si="495"/>
        <v>0</v>
      </c>
    </row>
    <row r="4085" spans="1:7" ht="20.100000000000001" customHeight="1" x14ac:dyDescent="0.2">
      <c r="A4085" s="260"/>
      <c r="B4085" s="181">
        <f t="shared" si="494"/>
        <v>0</v>
      </c>
      <c r="C4085" s="261"/>
      <c r="D4085" s="262"/>
      <c r="E4085" s="263"/>
      <c r="F4085" s="264"/>
      <c r="G4085" s="182">
        <f t="shared" si="495"/>
        <v>0</v>
      </c>
    </row>
    <row r="4086" spans="1:7" ht="20.100000000000001" customHeight="1" x14ac:dyDescent="0.2">
      <c r="A4086" s="183"/>
      <c r="B4086" s="169"/>
      <c r="C4086" s="169"/>
      <c r="D4086" s="164"/>
      <c r="E4086" s="165"/>
      <c r="F4086" s="184" t="s">
        <v>39</v>
      </c>
      <c r="G4086" s="185">
        <f>SUBTOTAL(9,G4076:G4085)</f>
        <v>0</v>
      </c>
    </row>
    <row r="4087" spans="1:7" ht="20.100000000000001" customHeight="1" x14ac:dyDescent="0.2">
      <c r="A4087" s="183"/>
      <c r="B4087" s="169"/>
      <c r="C4087" s="186" t="s">
        <v>827</v>
      </c>
      <c r="D4087" s="164"/>
      <c r="E4087" s="165"/>
      <c r="F4087" s="169"/>
      <c r="G4087" s="187"/>
    </row>
    <row r="4088" spans="1:7" ht="20.100000000000001" customHeight="1" x14ac:dyDescent="0.2">
      <c r="A4088" s="260"/>
      <c r="B4088" s="181">
        <f t="shared" ref="B4088:B4096" si="496">IF(A4088=0,0,VLOOKUP(A4088,Tabla_Indices,2,FALSE))</f>
        <v>0</v>
      </c>
      <c r="C4088" s="261"/>
      <c r="D4088" s="262"/>
      <c r="E4088" s="263"/>
      <c r="F4088" s="268"/>
      <c r="G4088" s="188">
        <f>ROUND(E4088*F4088,2)</f>
        <v>0</v>
      </c>
    </row>
    <row r="4089" spans="1:7" ht="20.100000000000001" customHeight="1" x14ac:dyDescent="0.2">
      <c r="A4089" s="260"/>
      <c r="B4089" s="181">
        <f t="shared" si="496"/>
        <v>0</v>
      </c>
      <c r="C4089" s="267"/>
      <c r="D4089" s="262"/>
      <c r="E4089" s="263"/>
      <c r="F4089" s="264"/>
      <c r="G4089" s="188">
        <f>ROUND(E4089*F4089,2)</f>
        <v>0</v>
      </c>
    </row>
    <row r="4090" spans="1:7" ht="20.100000000000001" customHeight="1" x14ac:dyDescent="0.2">
      <c r="A4090" s="260"/>
      <c r="B4090" s="181">
        <f t="shared" si="496"/>
        <v>0</v>
      </c>
      <c r="C4090" s="269"/>
      <c r="D4090" s="262"/>
      <c r="E4090" s="263"/>
      <c r="F4090" s="264"/>
      <c r="G4090" s="188">
        <f>ROUND(E4090*F4090,2)</f>
        <v>0</v>
      </c>
    </row>
    <row r="4091" spans="1:7" ht="20.100000000000001" customHeight="1" x14ac:dyDescent="0.2">
      <c r="A4091" s="260"/>
      <c r="B4091" s="181">
        <f t="shared" si="496"/>
        <v>0</v>
      </c>
      <c r="C4091" s="269"/>
      <c r="D4091" s="262"/>
      <c r="E4091" s="263"/>
      <c r="F4091" s="264"/>
      <c r="G4091" s="188">
        <f>ROUND(E4091*F4091,2)</f>
        <v>0</v>
      </c>
    </row>
    <row r="4092" spans="1:7" ht="20.100000000000001" customHeight="1" x14ac:dyDescent="0.2">
      <c r="A4092" s="260"/>
      <c r="B4092" s="181">
        <f t="shared" si="496"/>
        <v>0</v>
      </c>
      <c r="C4092" s="269"/>
      <c r="D4092" s="262"/>
      <c r="E4092" s="263"/>
      <c r="F4092" s="264"/>
      <c r="G4092" s="188">
        <f t="shared" ref="G4092:G4096" si="497">ROUND(E4092*F4092,2)</f>
        <v>0</v>
      </c>
    </row>
    <row r="4093" spans="1:7" ht="20.100000000000001" customHeight="1" x14ac:dyDescent="0.2">
      <c r="A4093" s="260"/>
      <c r="B4093" s="181">
        <f t="shared" si="496"/>
        <v>0</v>
      </c>
      <c r="C4093" s="269"/>
      <c r="D4093" s="262"/>
      <c r="E4093" s="263"/>
      <c r="F4093" s="264"/>
      <c r="G4093" s="188">
        <f t="shared" si="497"/>
        <v>0</v>
      </c>
    </row>
    <row r="4094" spans="1:7" ht="20.100000000000001" customHeight="1" x14ac:dyDescent="0.2">
      <c r="A4094" s="260"/>
      <c r="B4094" s="181">
        <f t="shared" si="496"/>
        <v>0</v>
      </c>
      <c r="C4094" s="261"/>
      <c r="D4094" s="262"/>
      <c r="E4094" s="263"/>
      <c r="F4094" s="264"/>
      <c r="G4094" s="188">
        <f t="shared" si="497"/>
        <v>0</v>
      </c>
    </row>
    <row r="4095" spans="1:7" ht="20.100000000000001" customHeight="1" x14ac:dyDescent="0.2">
      <c r="A4095" s="260"/>
      <c r="B4095" s="181">
        <f t="shared" si="496"/>
        <v>0</v>
      </c>
      <c r="C4095" s="261"/>
      <c r="D4095" s="262"/>
      <c r="E4095" s="263"/>
      <c r="F4095" s="264"/>
      <c r="G4095" s="188">
        <f t="shared" si="497"/>
        <v>0</v>
      </c>
    </row>
    <row r="4096" spans="1:7" ht="20.100000000000001" customHeight="1" x14ac:dyDescent="0.2">
      <c r="A4096" s="260"/>
      <c r="B4096" s="181">
        <f t="shared" si="496"/>
        <v>0</v>
      </c>
      <c r="C4096" s="261"/>
      <c r="D4096" s="262"/>
      <c r="E4096" s="263"/>
      <c r="F4096" s="264"/>
      <c r="G4096" s="188">
        <f t="shared" si="497"/>
        <v>0</v>
      </c>
    </row>
    <row r="4097" spans="1:7" ht="20.100000000000001" customHeight="1" x14ac:dyDescent="0.2">
      <c r="A4097" s="189"/>
      <c r="B4097" s="164"/>
      <c r="C4097" s="169"/>
      <c r="D4097" s="164"/>
      <c r="E4097" s="165"/>
      <c r="F4097" s="184" t="s">
        <v>40</v>
      </c>
      <c r="G4097" s="185">
        <f>SUBTOTAL(9,G4088:G4096)</f>
        <v>0</v>
      </c>
    </row>
    <row r="4098" spans="1:7" ht="20.100000000000001" customHeight="1" thickBot="1" x14ac:dyDescent="0.25">
      <c r="A4098" s="190"/>
      <c r="B4098" s="191"/>
      <c r="C4098" s="192"/>
      <c r="D4098" s="191"/>
      <c r="E4098" s="193"/>
      <c r="F4098" s="194"/>
      <c r="G4098" s="195"/>
    </row>
    <row r="4099" spans="1:7" ht="20.100000000000001" customHeight="1" thickBot="1" x14ac:dyDescent="0.25">
      <c r="A4099" s="244" t="str">
        <f>B4057</f>
        <v>24-3</v>
      </c>
      <c r="B4099" s="242" t="str">
        <f>C4057</f>
        <v>Vereda municipal</v>
      </c>
      <c r="C4099" s="196"/>
      <c r="D4099" s="196" t="s">
        <v>41</v>
      </c>
      <c r="E4099" s="197"/>
      <c r="F4099" s="198" t="s">
        <v>42</v>
      </c>
      <c r="G4099" s="199">
        <f>SUBTOTAL(9,G4062:G4098)</f>
        <v>0</v>
      </c>
    </row>
    <row r="4100" spans="1:7" ht="20.100000000000001" customHeight="1" thickTop="1" thickBot="1" x14ac:dyDescent="0.25">
      <c r="A4100" s="298"/>
      <c r="B4100" s="299"/>
      <c r="C4100" s="300"/>
      <c r="D4100" s="300"/>
      <c r="E4100" s="301"/>
      <c r="F4100" s="302"/>
      <c r="G4100" s="303"/>
    </row>
    <row r="4101" spans="1:7" ht="20.100000000000001" customHeight="1" thickTop="1" x14ac:dyDescent="0.2">
      <c r="A4101" s="335" t="s">
        <v>44</v>
      </c>
      <c r="B4101" s="336"/>
      <c r="C4101" s="336"/>
      <c r="D4101" s="336"/>
      <c r="E4101" s="336"/>
      <c r="F4101" s="336"/>
      <c r="G4101" s="337"/>
    </row>
    <row r="4102" spans="1:7" ht="20.100000000000001" customHeight="1" x14ac:dyDescent="0.2">
      <c r="A4102" s="154" t="s">
        <v>823</v>
      </c>
      <c r="B4102" s="155" t="str">
        <f>Comitente</f>
        <v>DIRECCIÓN ARQUITECTURA</v>
      </c>
      <c r="C4102" s="156"/>
      <c r="D4102" s="157"/>
      <c r="E4102" s="157"/>
      <c r="F4102" s="158"/>
      <c r="G4102" s="159"/>
    </row>
    <row r="4103" spans="1:7" ht="20.100000000000001" customHeight="1" x14ac:dyDescent="0.2">
      <c r="A4103" s="154" t="s">
        <v>824</v>
      </c>
      <c r="B4103" s="155">
        <f>Contratista</f>
        <v>0</v>
      </c>
      <c r="C4103" s="160"/>
      <c r="D4103" s="160"/>
      <c r="E4103" s="160"/>
      <c r="F4103" s="155"/>
      <c r="G4103" s="161"/>
    </row>
    <row r="4104" spans="1:7" ht="20.100000000000001" customHeight="1" x14ac:dyDescent="0.2">
      <c r="A4104" s="154" t="s">
        <v>31</v>
      </c>
      <c r="B4104" s="155" t="str">
        <f>Obra</f>
        <v>ESTADIO DEPORTIVO U.P.C.N.</v>
      </c>
      <c r="C4104" s="160"/>
      <c r="D4104" s="160"/>
      <c r="E4104" s="160"/>
      <c r="F4104" s="155" t="s">
        <v>45</v>
      </c>
      <c r="G4104" s="161" t="str">
        <f>Fecha_Base</f>
        <v>02/11/2017</v>
      </c>
    </row>
    <row r="4105" spans="1:7" ht="20.100000000000001" customHeight="1" x14ac:dyDescent="0.2">
      <c r="A4105" s="162" t="s">
        <v>822</v>
      </c>
      <c r="B4105" s="163" t="str">
        <f>Ubicación</f>
        <v>DEPARTAMENTO RAWSON</v>
      </c>
      <c r="C4105" s="163"/>
      <c r="D4105" s="164"/>
      <c r="E4105" s="165"/>
      <c r="F4105" s="166"/>
      <c r="G4105" s="167"/>
    </row>
    <row r="4106" spans="1:7" ht="20.100000000000001" customHeight="1" x14ac:dyDescent="0.2">
      <c r="A4106" s="162" t="s">
        <v>46</v>
      </c>
      <c r="B4106" s="270">
        <v>24</v>
      </c>
      <c r="C4106" s="169" t="str">
        <f>IF(B4106="","",VLOOKUP(B4106,Computo_Presupuesto,2,FALSE))</f>
        <v>OBRAS EXTERIORES</v>
      </c>
      <c r="D4106" s="170"/>
      <c r="E4106" s="165"/>
      <c r="F4106" s="166"/>
      <c r="G4106" s="167"/>
    </row>
    <row r="4107" spans="1:7" ht="20.100000000000001" customHeight="1" x14ac:dyDescent="0.2">
      <c r="A4107" s="162" t="s">
        <v>32</v>
      </c>
      <c r="B4107" s="248" t="s">
        <v>1873</v>
      </c>
      <c r="C4107" s="169" t="str">
        <f>IF(B4107=0,"",VLOOKUP(B4107,Computo_Presupuesto,2,FALSE))</f>
        <v>Estacionamiento - Carpeta asfáltica</v>
      </c>
      <c r="D4107" s="164"/>
      <c r="E4107" s="165"/>
      <c r="F4107" s="163" t="s">
        <v>33</v>
      </c>
      <c r="G4107" s="171" t="str">
        <f>IF(B4107=0,"",VLOOKUP(B4107,Computo_Presupuesto,4,FALSE))</f>
        <v>gl</v>
      </c>
    </row>
    <row r="4108" spans="1:7" ht="20.100000000000001" customHeight="1" x14ac:dyDescent="0.2">
      <c r="A4108" s="162"/>
      <c r="B4108" s="163"/>
      <c r="C4108" s="169"/>
      <c r="D4108" s="164"/>
      <c r="E4108" s="165"/>
      <c r="F4108" s="169"/>
      <c r="G4108" s="172"/>
    </row>
    <row r="4109" spans="1:7" ht="20.100000000000001" customHeight="1" x14ac:dyDescent="0.2">
      <c r="A4109" s="338" t="s">
        <v>685</v>
      </c>
      <c r="B4109" s="339"/>
      <c r="C4109" s="340" t="s">
        <v>0</v>
      </c>
      <c r="D4109" s="340" t="s">
        <v>34</v>
      </c>
      <c r="E4109" s="341" t="s">
        <v>35</v>
      </c>
      <c r="F4109" s="342" t="s">
        <v>36</v>
      </c>
      <c r="G4109" s="343" t="s">
        <v>37</v>
      </c>
    </row>
    <row r="4110" spans="1:7" ht="20.100000000000001" customHeight="1" x14ac:dyDescent="0.2">
      <c r="A4110" s="173" t="s">
        <v>686</v>
      </c>
      <c r="B4110" s="174" t="s">
        <v>687</v>
      </c>
      <c r="C4110" s="340"/>
      <c r="D4110" s="340"/>
      <c r="E4110" s="341"/>
      <c r="F4110" s="342"/>
      <c r="G4110" s="343"/>
    </row>
    <row r="4111" spans="1:7" ht="20.100000000000001" customHeight="1" x14ac:dyDescent="0.2">
      <c r="A4111" s="321"/>
      <c r="B4111" s="175"/>
      <c r="C4111" s="176" t="s">
        <v>825</v>
      </c>
      <c r="D4111" s="177"/>
      <c r="E4111" s="178"/>
      <c r="F4111" s="179"/>
      <c r="G4111" s="180"/>
    </row>
    <row r="4112" spans="1:7" ht="20.100000000000001" customHeight="1" x14ac:dyDescent="0.2">
      <c r="A4112" s="260"/>
      <c r="B4112" s="181">
        <f t="shared" ref="B4112:B4123" si="498">IF(A4112=0,0,VLOOKUP(A4112,Tabla_Indices,2,FALSE))</f>
        <v>0</v>
      </c>
      <c r="C4112" s="261"/>
      <c r="D4112" s="262"/>
      <c r="E4112" s="263"/>
      <c r="F4112" s="264"/>
      <c r="G4112" s="182">
        <f>ROUND(E4112*F4112,2)</f>
        <v>0</v>
      </c>
    </row>
    <row r="4113" spans="1:7" ht="20.100000000000001" customHeight="1" x14ac:dyDescent="0.2">
      <c r="A4113" s="265"/>
      <c r="B4113" s="181">
        <f t="shared" si="498"/>
        <v>0</v>
      </c>
      <c r="C4113" s="261"/>
      <c r="D4113" s="262"/>
      <c r="E4113" s="263"/>
      <c r="F4113" s="264"/>
      <c r="G4113" s="182">
        <f t="shared" ref="G4113:G4123" si="499">ROUND(E4113*F4113,2)</f>
        <v>0</v>
      </c>
    </row>
    <row r="4114" spans="1:7" ht="20.100000000000001" customHeight="1" x14ac:dyDescent="0.2">
      <c r="A4114" s="260"/>
      <c r="B4114" s="181">
        <f t="shared" si="498"/>
        <v>0</v>
      </c>
      <c r="C4114" s="261"/>
      <c r="D4114" s="262"/>
      <c r="E4114" s="263"/>
      <c r="F4114" s="264"/>
      <c r="G4114" s="182">
        <f t="shared" si="499"/>
        <v>0</v>
      </c>
    </row>
    <row r="4115" spans="1:7" ht="20.100000000000001" customHeight="1" x14ac:dyDescent="0.2">
      <c r="A4115" s="260"/>
      <c r="B4115" s="181">
        <f t="shared" si="498"/>
        <v>0</v>
      </c>
      <c r="C4115" s="261"/>
      <c r="D4115" s="262"/>
      <c r="E4115" s="263"/>
      <c r="F4115" s="264"/>
      <c r="G4115" s="182">
        <f t="shared" si="499"/>
        <v>0</v>
      </c>
    </row>
    <row r="4116" spans="1:7" ht="20.100000000000001" customHeight="1" x14ac:dyDescent="0.2">
      <c r="A4116" s="260"/>
      <c r="B4116" s="181">
        <f t="shared" si="498"/>
        <v>0</v>
      </c>
      <c r="C4116" s="261"/>
      <c r="D4116" s="262"/>
      <c r="E4116" s="266"/>
      <c r="F4116" s="264"/>
      <c r="G4116" s="182">
        <f t="shared" si="499"/>
        <v>0</v>
      </c>
    </row>
    <row r="4117" spans="1:7" ht="20.100000000000001" customHeight="1" x14ac:dyDescent="0.2">
      <c r="A4117" s="260"/>
      <c r="B4117" s="181">
        <f t="shared" si="498"/>
        <v>0</v>
      </c>
      <c r="C4117" s="261"/>
      <c r="D4117" s="262"/>
      <c r="E4117" s="266"/>
      <c r="F4117" s="264"/>
      <c r="G4117" s="182">
        <f t="shared" si="499"/>
        <v>0</v>
      </c>
    </row>
    <row r="4118" spans="1:7" ht="20.100000000000001" customHeight="1" x14ac:dyDescent="0.2">
      <c r="A4118" s="260"/>
      <c r="B4118" s="181">
        <f t="shared" si="498"/>
        <v>0</v>
      </c>
      <c r="C4118" s="261"/>
      <c r="D4118" s="262"/>
      <c r="E4118" s="263"/>
      <c r="F4118" s="264"/>
      <c r="G4118" s="182">
        <f t="shared" si="499"/>
        <v>0</v>
      </c>
    </row>
    <row r="4119" spans="1:7" ht="20.100000000000001" customHeight="1" x14ac:dyDescent="0.2">
      <c r="A4119" s="260"/>
      <c r="B4119" s="181">
        <f t="shared" si="498"/>
        <v>0</v>
      </c>
      <c r="C4119" s="261"/>
      <c r="D4119" s="262"/>
      <c r="E4119" s="263"/>
      <c r="F4119" s="264"/>
      <c r="G4119" s="182">
        <f t="shared" si="499"/>
        <v>0</v>
      </c>
    </row>
    <row r="4120" spans="1:7" ht="20.100000000000001" customHeight="1" x14ac:dyDescent="0.2">
      <c r="A4120" s="260"/>
      <c r="B4120" s="181">
        <f t="shared" si="498"/>
        <v>0</v>
      </c>
      <c r="C4120" s="261"/>
      <c r="D4120" s="262"/>
      <c r="E4120" s="263"/>
      <c r="F4120" s="264"/>
      <c r="G4120" s="182">
        <f t="shared" si="499"/>
        <v>0</v>
      </c>
    </row>
    <row r="4121" spans="1:7" ht="20.100000000000001" customHeight="1" x14ac:dyDescent="0.2">
      <c r="A4121" s="260"/>
      <c r="B4121" s="181">
        <f t="shared" si="498"/>
        <v>0</v>
      </c>
      <c r="C4121" s="261"/>
      <c r="D4121" s="262"/>
      <c r="E4121" s="263"/>
      <c r="F4121" s="264"/>
      <c r="G4121" s="182">
        <f t="shared" si="499"/>
        <v>0</v>
      </c>
    </row>
    <row r="4122" spans="1:7" ht="20.100000000000001" customHeight="1" x14ac:dyDescent="0.2">
      <c r="A4122" s="260"/>
      <c r="B4122" s="181">
        <f t="shared" si="498"/>
        <v>0</v>
      </c>
      <c r="C4122" s="261"/>
      <c r="D4122" s="262"/>
      <c r="E4122" s="263"/>
      <c r="F4122" s="264"/>
      <c r="G4122" s="182">
        <f t="shared" si="499"/>
        <v>0</v>
      </c>
    </row>
    <row r="4123" spans="1:7" ht="20.100000000000001" customHeight="1" x14ac:dyDescent="0.2">
      <c r="A4123" s="260"/>
      <c r="B4123" s="181">
        <f t="shared" si="498"/>
        <v>0</v>
      </c>
      <c r="C4123" s="261"/>
      <c r="D4123" s="262"/>
      <c r="E4123" s="263"/>
      <c r="F4123" s="264"/>
      <c r="G4123" s="182">
        <f t="shared" si="499"/>
        <v>0</v>
      </c>
    </row>
    <row r="4124" spans="1:7" ht="20.100000000000001" customHeight="1" x14ac:dyDescent="0.2">
      <c r="A4124" s="183"/>
      <c r="B4124" s="169"/>
      <c r="C4124" s="169"/>
      <c r="D4124" s="164"/>
      <c r="E4124" s="165"/>
      <c r="F4124" s="184" t="s">
        <v>38</v>
      </c>
      <c r="G4124" s="185">
        <f>SUBTOTAL(9,G4112:G4123)</f>
        <v>0</v>
      </c>
    </row>
    <row r="4125" spans="1:7" ht="20.100000000000001" customHeight="1" x14ac:dyDescent="0.2">
      <c r="A4125" s="183"/>
      <c r="B4125" s="169"/>
      <c r="C4125" s="186" t="s">
        <v>826</v>
      </c>
      <c r="D4125" s="164"/>
      <c r="E4125" s="165"/>
      <c r="F4125" s="166"/>
      <c r="G4125" s="187"/>
    </row>
    <row r="4126" spans="1:7" ht="20.100000000000001" customHeight="1" x14ac:dyDescent="0.2">
      <c r="A4126" s="260"/>
      <c r="B4126" s="181">
        <f t="shared" ref="B4126:B4135" si="500">IF(A4126=0,0,VLOOKUP(A4126,Tabla_Indices,2,FALSE))</f>
        <v>0</v>
      </c>
      <c r="C4126" s="267"/>
      <c r="D4126" s="262"/>
      <c r="E4126" s="263"/>
      <c r="F4126" s="264"/>
      <c r="G4126" s="182">
        <f>ROUND(E4126*F4126,2)</f>
        <v>0</v>
      </c>
    </row>
    <row r="4127" spans="1:7" ht="20.100000000000001" customHeight="1" x14ac:dyDescent="0.2">
      <c r="A4127" s="260"/>
      <c r="B4127" s="181">
        <f t="shared" si="500"/>
        <v>0</v>
      </c>
      <c r="C4127" s="261"/>
      <c r="D4127" s="262"/>
      <c r="E4127" s="263"/>
      <c r="F4127" s="264"/>
      <c r="G4127" s="182">
        <f>ROUND(E4127*F4127,2)</f>
        <v>0</v>
      </c>
    </row>
    <row r="4128" spans="1:7" ht="20.100000000000001" customHeight="1" x14ac:dyDescent="0.2">
      <c r="A4128" s="260"/>
      <c r="B4128" s="181">
        <f t="shared" si="500"/>
        <v>0</v>
      </c>
      <c r="C4128" s="261"/>
      <c r="D4128" s="262"/>
      <c r="E4128" s="263"/>
      <c r="F4128" s="264"/>
      <c r="G4128" s="182">
        <f t="shared" ref="G4128:G4135" si="501">ROUND(E4128*F4128,2)</f>
        <v>0</v>
      </c>
    </row>
    <row r="4129" spans="1:7" ht="20.100000000000001" customHeight="1" x14ac:dyDescent="0.2">
      <c r="A4129" s="260"/>
      <c r="B4129" s="181">
        <f t="shared" si="500"/>
        <v>0</v>
      </c>
      <c r="C4129" s="261"/>
      <c r="D4129" s="262"/>
      <c r="E4129" s="263"/>
      <c r="F4129" s="264"/>
      <c r="G4129" s="182">
        <f t="shared" si="501"/>
        <v>0</v>
      </c>
    </row>
    <row r="4130" spans="1:7" ht="20.100000000000001" customHeight="1" x14ac:dyDescent="0.2">
      <c r="A4130" s="260"/>
      <c r="B4130" s="181">
        <f t="shared" si="500"/>
        <v>0</v>
      </c>
      <c r="C4130" s="261"/>
      <c r="D4130" s="262"/>
      <c r="E4130" s="263"/>
      <c r="F4130" s="264"/>
      <c r="G4130" s="182">
        <f t="shared" si="501"/>
        <v>0</v>
      </c>
    </row>
    <row r="4131" spans="1:7" ht="20.100000000000001" customHeight="1" x14ac:dyDescent="0.2">
      <c r="A4131" s="260"/>
      <c r="B4131" s="181">
        <f t="shared" si="500"/>
        <v>0</v>
      </c>
      <c r="C4131" s="261"/>
      <c r="D4131" s="262"/>
      <c r="E4131" s="263"/>
      <c r="F4131" s="264"/>
      <c r="G4131" s="182">
        <f t="shared" si="501"/>
        <v>0</v>
      </c>
    </row>
    <row r="4132" spans="1:7" ht="20.100000000000001" customHeight="1" x14ac:dyDescent="0.2">
      <c r="A4132" s="260"/>
      <c r="B4132" s="181">
        <f t="shared" si="500"/>
        <v>0</v>
      </c>
      <c r="C4132" s="261"/>
      <c r="D4132" s="262"/>
      <c r="E4132" s="263"/>
      <c r="F4132" s="264"/>
      <c r="G4132" s="182">
        <f t="shared" si="501"/>
        <v>0</v>
      </c>
    </row>
    <row r="4133" spans="1:7" ht="20.100000000000001" customHeight="1" x14ac:dyDescent="0.2">
      <c r="A4133" s="260"/>
      <c r="B4133" s="181">
        <f t="shared" si="500"/>
        <v>0</v>
      </c>
      <c r="C4133" s="261"/>
      <c r="D4133" s="262"/>
      <c r="E4133" s="263"/>
      <c r="F4133" s="264"/>
      <c r="G4133" s="182">
        <f t="shared" si="501"/>
        <v>0</v>
      </c>
    </row>
    <row r="4134" spans="1:7" ht="20.100000000000001" customHeight="1" x14ac:dyDescent="0.2">
      <c r="A4134" s="260"/>
      <c r="B4134" s="181">
        <f t="shared" si="500"/>
        <v>0</v>
      </c>
      <c r="C4134" s="261"/>
      <c r="D4134" s="262"/>
      <c r="E4134" s="263"/>
      <c r="F4134" s="264"/>
      <c r="G4134" s="182">
        <f t="shared" si="501"/>
        <v>0</v>
      </c>
    </row>
    <row r="4135" spans="1:7" ht="20.100000000000001" customHeight="1" x14ac:dyDescent="0.2">
      <c r="A4135" s="260"/>
      <c r="B4135" s="181">
        <f t="shared" si="500"/>
        <v>0</v>
      </c>
      <c r="C4135" s="261"/>
      <c r="D4135" s="262"/>
      <c r="E4135" s="263"/>
      <c r="F4135" s="264"/>
      <c r="G4135" s="182">
        <f t="shared" si="501"/>
        <v>0</v>
      </c>
    </row>
    <row r="4136" spans="1:7" ht="20.100000000000001" customHeight="1" x14ac:dyDescent="0.2">
      <c r="A4136" s="183"/>
      <c r="B4136" s="169"/>
      <c r="C4136" s="169"/>
      <c r="D4136" s="164"/>
      <c r="E4136" s="165"/>
      <c r="F4136" s="184" t="s">
        <v>39</v>
      </c>
      <c r="G4136" s="185">
        <f>SUBTOTAL(9,G4126:G4135)</f>
        <v>0</v>
      </c>
    </row>
    <row r="4137" spans="1:7" ht="20.100000000000001" customHeight="1" x14ac:dyDescent="0.2">
      <c r="A4137" s="183"/>
      <c r="B4137" s="169"/>
      <c r="C4137" s="186" t="s">
        <v>827</v>
      </c>
      <c r="D4137" s="164"/>
      <c r="E4137" s="165"/>
      <c r="F4137" s="169"/>
      <c r="G4137" s="187"/>
    </row>
    <row r="4138" spans="1:7" ht="20.100000000000001" customHeight="1" x14ac:dyDescent="0.2">
      <c r="A4138" s="260"/>
      <c r="B4138" s="181">
        <f t="shared" ref="B4138:B4146" si="502">IF(A4138=0,0,VLOOKUP(A4138,Tabla_Indices,2,FALSE))</f>
        <v>0</v>
      </c>
      <c r="C4138" s="261"/>
      <c r="D4138" s="262"/>
      <c r="E4138" s="263"/>
      <c r="F4138" s="268"/>
      <c r="G4138" s="188">
        <f>ROUND(E4138*F4138,2)</f>
        <v>0</v>
      </c>
    </row>
    <row r="4139" spans="1:7" ht="20.100000000000001" customHeight="1" x14ac:dyDescent="0.2">
      <c r="A4139" s="260"/>
      <c r="B4139" s="181">
        <f t="shared" si="502"/>
        <v>0</v>
      </c>
      <c r="C4139" s="267"/>
      <c r="D4139" s="262"/>
      <c r="E4139" s="263"/>
      <c r="F4139" s="264"/>
      <c r="G4139" s="188">
        <f>ROUND(E4139*F4139,2)</f>
        <v>0</v>
      </c>
    </row>
    <row r="4140" spans="1:7" ht="20.100000000000001" customHeight="1" x14ac:dyDescent="0.2">
      <c r="A4140" s="260"/>
      <c r="B4140" s="181">
        <f t="shared" si="502"/>
        <v>0</v>
      </c>
      <c r="C4140" s="269"/>
      <c r="D4140" s="262"/>
      <c r="E4140" s="263"/>
      <c r="F4140" s="264"/>
      <c r="G4140" s="188">
        <f>ROUND(E4140*F4140,2)</f>
        <v>0</v>
      </c>
    </row>
    <row r="4141" spans="1:7" ht="20.100000000000001" customHeight="1" x14ac:dyDescent="0.2">
      <c r="A4141" s="260"/>
      <c r="B4141" s="181">
        <f t="shared" si="502"/>
        <v>0</v>
      </c>
      <c r="C4141" s="269"/>
      <c r="D4141" s="262"/>
      <c r="E4141" s="263"/>
      <c r="F4141" s="264"/>
      <c r="G4141" s="188">
        <f>ROUND(E4141*F4141,2)</f>
        <v>0</v>
      </c>
    </row>
    <row r="4142" spans="1:7" ht="20.100000000000001" customHeight="1" x14ac:dyDescent="0.2">
      <c r="A4142" s="260"/>
      <c r="B4142" s="181">
        <f t="shared" si="502"/>
        <v>0</v>
      </c>
      <c r="C4142" s="269"/>
      <c r="D4142" s="262"/>
      <c r="E4142" s="263"/>
      <c r="F4142" s="264"/>
      <c r="G4142" s="188">
        <f t="shared" ref="G4142:G4146" si="503">ROUND(E4142*F4142,2)</f>
        <v>0</v>
      </c>
    </row>
    <row r="4143" spans="1:7" ht="20.100000000000001" customHeight="1" x14ac:dyDescent="0.2">
      <c r="A4143" s="260"/>
      <c r="B4143" s="181">
        <f t="shared" si="502"/>
        <v>0</v>
      </c>
      <c r="C4143" s="269"/>
      <c r="D4143" s="262"/>
      <c r="E4143" s="263"/>
      <c r="F4143" s="264"/>
      <c r="G4143" s="188">
        <f t="shared" si="503"/>
        <v>0</v>
      </c>
    </row>
    <row r="4144" spans="1:7" ht="20.100000000000001" customHeight="1" x14ac:dyDescent="0.2">
      <c r="A4144" s="260"/>
      <c r="B4144" s="181">
        <f t="shared" si="502"/>
        <v>0</v>
      </c>
      <c r="C4144" s="261"/>
      <c r="D4144" s="262"/>
      <c r="E4144" s="263"/>
      <c r="F4144" s="264"/>
      <c r="G4144" s="188">
        <f t="shared" si="503"/>
        <v>0</v>
      </c>
    </row>
    <row r="4145" spans="1:7" ht="20.100000000000001" customHeight="1" x14ac:dyDescent="0.2">
      <c r="A4145" s="260"/>
      <c r="B4145" s="181">
        <f t="shared" si="502"/>
        <v>0</v>
      </c>
      <c r="C4145" s="261"/>
      <c r="D4145" s="262"/>
      <c r="E4145" s="263"/>
      <c r="F4145" s="264"/>
      <c r="G4145" s="188">
        <f t="shared" si="503"/>
        <v>0</v>
      </c>
    </row>
    <row r="4146" spans="1:7" ht="20.100000000000001" customHeight="1" x14ac:dyDescent="0.2">
      <c r="A4146" s="260"/>
      <c r="B4146" s="181">
        <f t="shared" si="502"/>
        <v>0</v>
      </c>
      <c r="C4146" s="261"/>
      <c r="D4146" s="262"/>
      <c r="E4146" s="263"/>
      <c r="F4146" s="264"/>
      <c r="G4146" s="188">
        <f t="shared" si="503"/>
        <v>0</v>
      </c>
    </row>
    <row r="4147" spans="1:7" ht="20.100000000000001" customHeight="1" x14ac:dyDescent="0.2">
      <c r="A4147" s="189"/>
      <c r="B4147" s="164"/>
      <c r="C4147" s="169"/>
      <c r="D4147" s="164"/>
      <c r="E4147" s="165"/>
      <c r="F4147" s="184" t="s">
        <v>40</v>
      </c>
      <c r="G4147" s="185">
        <f>SUBTOTAL(9,G4138:G4146)</f>
        <v>0</v>
      </c>
    </row>
    <row r="4148" spans="1:7" ht="20.100000000000001" customHeight="1" thickBot="1" x14ac:dyDescent="0.25">
      <c r="A4148" s="190"/>
      <c r="B4148" s="191"/>
      <c r="C4148" s="192"/>
      <c r="D4148" s="191"/>
      <c r="E4148" s="193"/>
      <c r="F4148" s="194"/>
      <c r="G4148" s="195"/>
    </row>
    <row r="4149" spans="1:7" ht="20.100000000000001" customHeight="1" thickBot="1" x14ac:dyDescent="0.25">
      <c r="A4149" s="244" t="str">
        <f>B4107</f>
        <v>24-4</v>
      </c>
      <c r="B4149" s="242" t="str">
        <f>C4107</f>
        <v>Estacionamiento - Carpeta asfáltica</v>
      </c>
      <c r="C4149" s="196"/>
      <c r="D4149" s="196" t="s">
        <v>41</v>
      </c>
      <c r="E4149" s="197"/>
      <c r="F4149" s="198" t="s">
        <v>42</v>
      </c>
      <c r="G4149" s="199">
        <f>SUBTOTAL(9,G4112:G4148)</f>
        <v>0</v>
      </c>
    </row>
    <row r="4150" spans="1:7" ht="20.100000000000001" customHeight="1" thickTop="1" thickBot="1" x14ac:dyDescent="0.25">
      <c r="A4150" s="298"/>
      <c r="B4150" s="299"/>
      <c r="C4150" s="300"/>
      <c r="D4150" s="300"/>
      <c r="E4150" s="301"/>
      <c r="F4150" s="302"/>
      <c r="G4150" s="303"/>
    </row>
    <row r="4151" spans="1:7" ht="20.100000000000001" customHeight="1" thickTop="1" x14ac:dyDescent="0.2">
      <c r="A4151" s="335" t="s">
        <v>44</v>
      </c>
      <c r="B4151" s="336"/>
      <c r="C4151" s="336"/>
      <c r="D4151" s="336"/>
      <c r="E4151" s="336"/>
      <c r="F4151" s="336"/>
      <c r="G4151" s="337"/>
    </row>
    <row r="4152" spans="1:7" ht="20.100000000000001" customHeight="1" x14ac:dyDescent="0.2">
      <c r="A4152" s="154" t="s">
        <v>823</v>
      </c>
      <c r="B4152" s="155" t="str">
        <f>Comitente</f>
        <v>DIRECCIÓN ARQUITECTURA</v>
      </c>
      <c r="C4152" s="156"/>
      <c r="D4152" s="157"/>
      <c r="E4152" s="157"/>
      <c r="F4152" s="158"/>
      <c r="G4152" s="159"/>
    </row>
    <row r="4153" spans="1:7" ht="20.100000000000001" customHeight="1" x14ac:dyDescent="0.2">
      <c r="A4153" s="154" t="s">
        <v>824</v>
      </c>
      <c r="B4153" s="155">
        <f>Contratista</f>
        <v>0</v>
      </c>
      <c r="C4153" s="160"/>
      <c r="D4153" s="160"/>
      <c r="E4153" s="160"/>
      <c r="F4153" s="155"/>
      <c r="G4153" s="161"/>
    </row>
    <row r="4154" spans="1:7" ht="20.100000000000001" customHeight="1" x14ac:dyDescent="0.2">
      <c r="A4154" s="154" t="s">
        <v>31</v>
      </c>
      <c r="B4154" s="155" t="str">
        <f>Obra</f>
        <v>ESTADIO DEPORTIVO U.P.C.N.</v>
      </c>
      <c r="C4154" s="160"/>
      <c r="D4154" s="160"/>
      <c r="E4154" s="160"/>
      <c r="F4154" s="155" t="s">
        <v>45</v>
      </c>
      <c r="G4154" s="161" t="str">
        <f>Fecha_Base</f>
        <v>02/11/2017</v>
      </c>
    </row>
    <row r="4155" spans="1:7" ht="20.100000000000001" customHeight="1" x14ac:dyDescent="0.2">
      <c r="A4155" s="162" t="s">
        <v>822</v>
      </c>
      <c r="B4155" s="163" t="str">
        <f>Ubicación</f>
        <v>DEPARTAMENTO RAWSON</v>
      </c>
      <c r="C4155" s="163"/>
      <c r="D4155" s="164"/>
      <c r="E4155" s="165"/>
      <c r="F4155" s="166"/>
      <c r="G4155" s="167"/>
    </row>
    <row r="4156" spans="1:7" ht="20.100000000000001" customHeight="1" x14ac:dyDescent="0.2">
      <c r="A4156" s="162" t="s">
        <v>46</v>
      </c>
      <c r="B4156" s="270">
        <v>25</v>
      </c>
      <c r="C4156" s="169" t="str">
        <f>IF(B4156="","",VLOOKUP(B4156,Computo_Presupuesto,2,FALSE))</f>
        <v>SEÑALETICA</v>
      </c>
      <c r="D4156" s="170"/>
      <c r="E4156" s="165"/>
      <c r="F4156" s="166"/>
      <c r="G4156" s="167"/>
    </row>
    <row r="4157" spans="1:7" ht="20.100000000000001" customHeight="1" x14ac:dyDescent="0.2">
      <c r="A4157" s="162" t="s">
        <v>32</v>
      </c>
      <c r="B4157" s="248" t="s">
        <v>1771</v>
      </c>
      <c r="C4157" s="169" t="str">
        <f>IF(B4157=0,"",VLOOKUP(B4157,Computo_Presupuesto,2,FALSE))</f>
        <v xml:space="preserve">Señaletica Interna </v>
      </c>
      <c r="D4157" s="164"/>
      <c r="E4157" s="165"/>
      <c r="F4157" s="163" t="s">
        <v>33</v>
      </c>
      <c r="G4157" s="171" t="str">
        <f>IF(B4157=0,"",VLOOKUP(B4157,Computo_Presupuesto,4,FALSE))</f>
        <v>gl</v>
      </c>
    </row>
    <row r="4158" spans="1:7" ht="20.100000000000001" customHeight="1" x14ac:dyDescent="0.2">
      <c r="A4158" s="162"/>
      <c r="B4158" s="163"/>
      <c r="C4158" s="169"/>
      <c r="D4158" s="164"/>
      <c r="E4158" s="165"/>
      <c r="F4158" s="169"/>
      <c r="G4158" s="172"/>
    </row>
    <row r="4159" spans="1:7" ht="20.100000000000001" customHeight="1" x14ac:dyDescent="0.2">
      <c r="A4159" s="338" t="s">
        <v>685</v>
      </c>
      <c r="B4159" s="339"/>
      <c r="C4159" s="340" t="s">
        <v>0</v>
      </c>
      <c r="D4159" s="340" t="s">
        <v>34</v>
      </c>
      <c r="E4159" s="341" t="s">
        <v>35</v>
      </c>
      <c r="F4159" s="342" t="s">
        <v>36</v>
      </c>
      <c r="G4159" s="343" t="s">
        <v>37</v>
      </c>
    </row>
    <row r="4160" spans="1:7" ht="20.100000000000001" customHeight="1" x14ac:dyDescent="0.2">
      <c r="A4160" s="173" t="s">
        <v>686</v>
      </c>
      <c r="B4160" s="174" t="s">
        <v>687</v>
      </c>
      <c r="C4160" s="340"/>
      <c r="D4160" s="340"/>
      <c r="E4160" s="341"/>
      <c r="F4160" s="342"/>
      <c r="G4160" s="343"/>
    </row>
    <row r="4161" spans="1:7" ht="20.100000000000001" customHeight="1" x14ac:dyDescent="0.2">
      <c r="A4161" s="307"/>
      <c r="B4161" s="175"/>
      <c r="C4161" s="176" t="s">
        <v>825</v>
      </c>
      <c r="D4161" s="177"/>
      <c r="E4161" s="178"/>
      <c r="F4161" s="179"/>
      <c r="G4161" s="180"/>
    </row>
    <row r="4162" spans="1:7" ht="20.100000000000001" customHeight="1" x14ac:dyDescent="0.2">
      <c r="A4162" s="260"/>
      <c r="B4162" s="181">
        <f t="shared" ref="B4162:B4173" si="504">IF(A4162=0,0,VLOOKUP(A4162,Tabla_Indices,2,FALSE))</f>
        <v>0</v>
      </c>
      <c r="C4162" s="261"/>
      <c r="D4162" s="262"/>
      <c r="E4162" s="263"/>
      <c r="F4162" s="264"/>
      <c r="G4162" s="182">
        <f>ROUND(E4162*F4162,2)</f>
        <v>0</v>
      </c>
    </row>
    <row r="4163" spans="1:7" ht="20.100000000000001" customHeight="1" x14ac:dyDescent="0.2">
      <c r="A4163" s="265"/>
      <c r="B4163" s="181">
        <f t="shared" si="504"/>
        <v>0</v>
      </c>
      <c r="C4163" s="261"/>
      <c r="D4163" s="262"/>
      <c r="E4163" s="263"/>
      <c r="F4163" s="264"/>
      <c r="G4163" s="182">
        <f t="shared" ref="G4163:G4173" si="505">ROUND(E4163*F4163,2)</f>
        <v>0</v>
      </c>
    </row>
    <row r="4164" spans="1:7" ht="20.100000000000001" customHeight="1" x14ac:dyDescent="0.2">
      <c r="A4164" s="260"/>
      <c r="B4164" s="181">
        <f t="shared" si="504"/>
        <v>0</v>
      </c>
      <c r="C4164" s="261"/>
      <c r="D4164" s="262"/>
      <c r="E4164" s="263"/>
      <c r="F4164" s="264"/>
      <c r="G4164" s="182">
        <f t="shared" si="505"/>
        <v>0</v>
      </c>
    </row>
    <row r="4165" spans="1:7" ht="20.100000000000001" customHeight="1" x14ac:dyDescent="0.2">
      <c r="A4165" s="260"/>
      <c r="B4165" s="181">
        <f t="shared" si="504"/>
        <v>0</v>
      </c>
      <c r="C4165" s="261"/>
      <c r="D4165" s="262"/>
      <c r="E4165" s="263"/>
      <c r="F4165" s="264"/>
      <c r="G4165" s="182">
        <f t="shared" si="505"/>
        <v>0</v>
      </c>
    </row>
    <row r="4166" spans="1:7" ht="20.100000000000001" customHeight="1" x14ac:dyDescent="0.2">
      <c r="A4166" s="260"/>
      <c r="B4166" s="181">
        <f t="shared" si="504"/>
        <v>0</v>
      </c>
      <c r="C4166" s="261"/>
      <c r="D4166" s="262"/>
      <c r="E4166" s="266"/>
      <c r="F4166" s="264"/>
      <c r="G4166" s="182">
        <f t="shared" si="505"/>
        <v>0</v>
      </c>
    </row>
    <row r="4167" spans="1:7" ht="20.100000000000001" customHeight="1" x14ac:dyDescent="0.2">
      <c r="A4167" s="260"/>
      <c r="B4167" s="181">
        <f t="shared" si="504"/>
        <v>0</v>
      </c>
      <c r="C4167" s="261"/>
      <c r="D4167" s="262"/>
      <c r="E4167" s="266"/>
      <c r="F4167" s="264"/>
      <c r="G4167" s="182">
        <f t="shared" si="505"/>
        <v>0</v>
      </c>
    </row>
    <row r="4168" spans="1:7" ht="20.100000000000001" customHeight="1" x14ac:dyDescent="0.2">
      <c r="A4168" s="260"/>
      <c r="B4168" s="181">
        <f t="shared" si="504"/>
        <v>0</v>
      </c>
      <c r="C4168" s="261"/>
      <c r="D4168" s="262"/>
      <c r="E4168" s="263"/>
      <c r="F4168" s="264"/>
      <c r="G4168" s="182">
        <f t="shared" si="505"/>
        <v>0</v>
      </c>
    </row>
    <row r="4169" spans="1:7" ht="20.100000000000001" customHeight="1" x14ac:dyDescent="0.2">
      <c r="A4169" s="260"/>
      <c r="B4169" s="181">
        <f t="shared" si="504"/>
        <v>0</v>
      </c>
      <c r="C4169" s="261"/>
      <c r="D4169" s="262"/>
      <c r="E4169" s="263"/>
      <c r="F4169" s="264"/>
      <c r="G4169" s="182">
        <f t="shared" si="505"/>
        <v>0</v>
      </c>
    </row>
    <row r="4170" spans="1:7" ht="20.100000000000001" customHeight="1" x14ac:dyDescent="0.2">
      <c r="A4170" s="260"/>
      <c r="B4170" s="181">
        <f t="shared" si="504"/>
        <v>0</v>
      </c>
      <c r="C4170" s="261"/>
      <c r="D4170" s="262"/>
      <c r="E4170" s="263"/>
      <c r="F4170" s="264"/>
      <c r="G4170" s="182">
        <f t="shared" si="505"/>
        <v>0</v>
      </c>
    </row>
    <row r="4171" spans="1:7" ht="20.100000000000001" customHeight="1" x14ac:dyDescent="0.2">
      <c r="A4171" s="260"/>
      <c r="B4171" s="181">
        <f t="shared" si="504"/>
        <v>0</v>
      </c>
      <c r="C4171" s="261"/>
      <c r="D4171" s="262"/>
      <c r="E4171" s="263"/>
      <c r="F4171" s="264"/>
      <c r="G4171" s="182">
        <f t="shared" si="505"/>
        <v>0</v>
      </c>
    </row>
    <row r="4172" spans="1:7" ht="20.100000000000001" customHeight="1" x14ac:dyDescent="0.2">
      <c r="A4172" s="260"/>
      <c r="B4172" s="181">
        <f t="shared" si="504"/>
        <v>0</v>
      </c>
      <c r="C4172" s="261"/>
      <c r="D4172" s="262"/>
      <c r="E4172" s="263"/>
      <c r="F4172" s="264"/>
      <c r="G4172" s="182">
        <f t="shared" si="505"/>
        <v>0</v>
      </c>
    </row>
    <row r="4173" spans="1:7" ht="20.100000000000001" customHeight="1" x14ac:dyDescent="0.2">
      <c r="A4173" s="260"/>
      <c r="B4173" s="181">
        <f t="shared" si="504"/>
        <v>0</v>
      </c>
      <c r="C4173" s="261"/>
      <c r="D4173" s="262"/>
      <c r="E4173" s="263"/>
      <c r="F4173" s="264"/>
      <c r="G4173" s="182">
        <f t="shared" si="505"/>
        <v>0</v>
      </c>
    </row>
    <row r="4174" spans="1:7" ht="20.100000000000001" customHeight="1" x14ac:dyDescent="0.2">
      <c r="A4174" s="183"/>
      <c r="B4174" s="169"/>
      <c r="C4174" s="169"/>
      <c r="D4174" s="164"/>
      <c r="E4174" s="165"/>
      <c r="F4174" s="184" t="s">
        <v>38</v>
      </c>
      <c r="G4174" s="185">
        <f>SUBTOTAL(9,G4162:G4173)</f>
        <v>0</v>
      </c>
    </row>
    <row r="4175" spans="1:7" ht="20.100000000000001" customHeight="1" x14ac:dyDescent="0.2">
      <c r="A4175" s="183"/>
      <c r="B4175" s="169"/>
      <c r="C4175" s="186" t="s">
        <v>826</v>
      </c>
      <c r="D4175" s="164"/>
      <c r="E4175" s="165"/>
      <c r="F4175" s="166"/>
      <c r="G4175" s="187"/>
    </row>
    <row r="4176" spans="1:7" ht="20.100000000000001" customHeight="1" x14ac:dyDescent="0.2">
      <c r="A4176" s="260"/>
      <c r="B4176" s="181">
        <f t="shared" ref="B4176:B4185" si="506">IF(A4176=0,0,VLOOKUP(A4176,Tabla_Indices,2,FALSE))</f>
        <v>0</v>
      </c>
      <c r="C4176" s="267"/>
      <c r="D4176" s="262"/>
      <c r="E4176" s="263"/>
      <c r="F4176" s="264"/>
      <c r="G4176" s="182">
        <f>ROUND(E4176*F4176,2)</f>
        <v>0</v>
      </c>
    </row>
    <row r="4177" spans="1:7" ht="20.100000000000001" customHeight="1" x14ac:dyDescent="0.2">
      <c r="A4177" s="260"/>
      <c r="B4177" s="181">
        <f t="shared" si="506"/>
        <v>0</v>
      </c>
      <c r="C4177" s="261"/>
      <c r="D4177" s="262"/>
      <c r="E4177" s="263"/>
      <c r="F4177" s="264"/>
      <c r="G4177" s="182">
        <f>ROUND(E4177*F4177,2)</f>
        <v>0</v>
      </c>
    </row>
    <row r="4178" spans="1:7" ht="20.100000000000001" customHeight="1" x14ac:dyDescent="0.2">
      <c r="A4178" s="260"/>
      <c r="B4178" s="181">
        <f t="shared" si="506"/>
        <v>0</v>
      </c>
      <c r="C4178" s="261"/>
      <c r="D4178" s="262"/>
      <c r="E4178" s="263"/>
      <c r="F4178" s="264"/>
      <c r="G4178" s="182">
        <f t="shared" ref="G4178:G4185" si="507">ROUND(E4178*F4178,2)</f>
        <v>0</v>
      </c>
    </row>
    <row r="4179" spans="1:7" ht="20.100000000000001" customHeight="1" x14ac:dyDescent="0.2">
      <c r="A4179" s="260"/>
      <c r="B4179" s="181">
        <f t="shared" si="506"/>
        <v>0</v>
      </c>
      <c r="C4179" s="261"/>
      <c r="D4179" s="262"/>
      <c r="E4179" s="263"/>
      <c r="F4179" s="264"/>
      <c r="G4179" s="182">
        <f t="shared" si="507"/>
        <v>0</v>
      </c>
    </row>
    <row r="4180" spans="1:7" ht="20.100000000000001" customHeight="1" x14ac:dyDescent="0.2">
      <c r="A4180" s="260"/>
      <c r="B4180" s="181">
        <f t="shared" si="506"/>
        <v>0</v>
      </c>
      <c r="C4180" s="261"/>
      <c r="D4180" s="262"/>
      <c r="E4180" s="263"/>
      <c r="F4180" s="264"/>
      <c r="G4180" s="182">
        <f t="shared" si="507"/>
        <v>0</v>
      </c>
    </row>
    <row r="4181" spans="1:7" ht="20.100000000000001" customHeight="1" x14ac:dyDescent="0.2">
      <c r="A4181" s="260"/>
      <c r="B4181" s="181">
        <f t="shared" si="506"/>
        <v>0</v>
      </c>
      <c r="C4181" s="261"/>
      <c r="D4181" s="262"/>
      <c r="E4181" s="263"/>
      <c r="F4181" s="264"/>
      <c r="G4181" s="182">
        <f t="shared" si="507"/>
        <v>0</v>
      </c>
    </row>
    <row r="4182" spans="1:7" ht="20.100000000000001" customHeight="1" x14ac:dyDescent="0.2">
      <c r="A4182" s="260"/>
      <c r="B4182" s="181">
        <f t="shared" si="506"/>
        <v>0</v>
      </c>
      <c r="C4182" s="261"/>
      <c r="D4182" s="262"/>
      <c r="E4182" s="263"/>
      <c r="F4182" s="264"/>
      <c r="G4182" s="182">
        <f t="shared" si="507"/>
        <v>0</v>
      </c>
    </row>
    <row r="4183" spans="1:7" ht="20.100000000000001" customHeight="1" x14ac:dyDescent="0.2">
      <c r="A4183" s="260"/>
      <c r="B4183" s="181">
        <f t="shared" si="506"/>
        <v>0</v>
      </c>
      <c r="C4183" s="261"/>
      <c r="D4183" s="262"/>
      <c r="E4183" s="263"/>
      <c r="F4183" s="264"/>
      <c r="G4183" s="182">
        <f t="shared" si="507"/>
        <v>0</v>
      </c>
    </row>
    <row r="4184" spans="1:7" ht="20.100000000000001" customHeight="1" x14ac:dyDescent="0.2">
      <c r="A4184" s="260"/>
      <c r="B4184" s="181">
        <f t="shared" si="506"/>
        <v>0</v>
      </c>
      <c r="C4184" s="261"/>
      <c r="D4184" s="262"/>
      <c r="E4184" s="263"/>
      <c r="F4184" s="264"/>
      <c r="G4184" s="182">
        <f t="shared" si="507"/>
        <v>0</v>
      </c>
    </row>
    <row r="4185" spans="1:7" ht="20.100000000000001" customHeight="1" x14ac:dyDescent="0.2">
      <c r="A4185" s="260"/>
      <c r="B4185" s="181">
        <f t="shared" si="506"/>
        <v>0</v>
      </c>
      <c r="C4185" s="261"/>
      <c r="D4185" s="262"/>
      <c r="E4185" s="263"/>
      <c r="F4185" s="264"/>
      <c r="G4185" s="182">
        <f t="shared" si="507"/>
        <v>0</v>
      </c>
    </row>
    <row r="4186" spans="1:7" ht="20.100000000000001" customHeight="1" x14ac:dyDescent="0.2">
      <c r="A4186" s="183"/>
      <c r="B4186" s="169"/>
      <c r="C4186" s="169"/>
      <c r="D4186" s="164"/>
      <c r="E4186" s="165"/>
      <c r="F4186" s="184" t="s">
        <v>39</v>
      </c>
      <c r="G4186" s="185">
        <f>SUBTOTAL(9,G4176:G4185)</f>
        <v>0</v>
      </c>
    </row>
    <row r="4187" spans="1:7" ht="20.100000000000001" customHeight="1" x14ac:dyDescent="0.2">
      <c r="A4187" s="183"/>
      <c r="B4187" s="169"/>
      <c r="C4187" s="186" t="s">
        <v>827</v>
      </c>
      <c r="D4187" s="164"/>
      <c r="E4187" s="165"/>
      <c r="F4187" s="169"/>
      <c r="G4187" s="187"/>
    </row>
    <row r="4188" spans="1:7" ht="20.100000000000001" customHeight="1" x14ac:dyDescent="0.2">
      <c r="A4188" s="260"/>
      <c r="B4188" s="181">
        <f t="shared" ref="B4188:B4196" si="508">IF(A4188=0,0,VLOOKUP(A4188,Tabla_Indices,2,FALSE))</f>
        <v>0</v>
      </c>
      <c r="C4188" s="261"/>
      <c r="D4188" s="262"/>
      <c r="E4188" s="263"/>
      <c r="F4188" s="268"/>
      <c r="G4188" s="188">
        <f>ROUND(E4188*F4188,2)</f>
        <v>0</v>
      </c>
    </row>
    <row r="4189" spans="1:7" ht="20.100000000000001" customHeight="1" x14ac:dyDescent="0.2">
      <c r="A4189" s="260"/>
      <c r="B4189" s="181">
        <f t="shared" si="508"/>
        <v>0</v>
      </c>
      <c r="C4189" s="267"/>
      <c r="D4189" s="262"/>
      <c r="E4189" s="263"/>
      <c r="F4189" s="264"/>
      <c r="G4189" s="188">
        <f>ROUND(E4189*F4189,2)</f>
        <v>0</v>
      </c>
    </row>
    <row r="4190" spans="1:7" ht="20.100000000000001" customHeight="1" x14ac:dyDescent="0.2">
      <c r="A4190" s="260"/>
      <c r="B4190" s="181">
        <f t="shared" si="508"/>
        <v>0</v>
      </c>
      <c r="C4190" s="269"/>
      <c r="D4190" s="262"/>
      <c r="E4190" s="263"/>
      <c r="F4190" s="264"/>
      <c r="G4190" s="188">
        <f>ROUND(E4190*F4190,2)</f>
        <v>0</v>
      </c>
    </row>
    <row r="4191" spans="1:7" ht="20.100000000000001" customHeight="1" x14ac:dyDescent="0.2">
      <c r="A4191" s="260"/>
      <c r="B4191" s="181">
        <f t="shared" si="508"/>
        <v>0</v>
      </c>
      <c r="C4191" s="269"/>
      <c r="D4191" s="262"/>
      <c r="E4191" s="263"/>
      <c r="F4191" s="264"/>
      <c r="G4191" s="188">
        <f>ROUND(E4191*F4191,2)</f>
        <v>0</v>
      </c>
    </row>
    <row r="4192" spans="1:7" ht="20.100000000000001" customHeight="1" x14ac:dyDescent="0.2">
      <c r="A4192" s="260"/>
      <c r="B4192" s="181">
        <f t="shared" si="508"/>
        <v>0</v>
      </c>
      <c r="C4192" s="269"/>
      <c r="D4192" s="262"/>
      <c r="E4192" s="263"/>
      <c r="F4192" s="264"/>
      <c r="G4192" s="188">
        <f t="shared" ref="G4192:G4196" si="509">ROUND(E4192*F4192,2)</f>
        <v>0</v>
      </c>
    </row>
    <row r="4193" spans="1:7" ht="20.100000000000001" customHeight="1" x14ac:dyDescent="0.2">
      <c r="A4193" s="260"/>
      <c r="B4193" s="181">
        <f t="shared" si="508"/>
        <v>0</v>
      </c>
      <c r="C4193" s="269"/>
      <c r="D4193" s="262"/>
      <c r="E4193" s="263"/>
      <c r="F4193" s="264"/>
      <c r="G4193" s="188">
        <f t="shared" si="509"/>
        <v>0</v>
      </c>
    </row>
    <row r="4194" spans="1:7" ht="20.100000000000001" customHeight="1" x14ac:dyDescent="0.2">
      <c r="A4194" s="260"/>
      <c r="B4194" s="181">
        <f t="shared" si="508"/>
        <v>0</v>
      </c>
      <c r="C4194" s="261"/>
      <c r="D4194" s="262"/>
      <c r="E4194" s="263"/>
      <c r="F4194" s="264"/>
      <c r="G4194" s="188">
        <f t="shared" si="509"/>
        <v>0</v>
      </c>
    </row>
    <row r="4195" spans="1:7" ht="20.100000000000001" customHeight="1" x14ac:dyDescent="0.2">
      <c r="A4195" s="260"/>
      <c r="B4195" s="181">
        <f t="shared" si="508"/>
        <v>0</v>
      </c>
      <c r="C4195" s="261"/>
      <c r="D4195" s="262"/>
      <c r="E4195" s="263"/>
      <c r="F4195" s="264"/>
      <c r="G4195" s="188">
        <f t="shared" si="509"/>
        <v>0</v>
      </c>
    </row>
    <row r="4196" spans="1:7" ht="20.100000000000001" customHeight="1" x14ac:dyDescent="0.2">
      <c r="A4196" s="260"/>
      <c r="B4196" s="181">
        <f t="shared" si="508"/>
        <v>0</v>
      </c>
      <c r="C4196" s="261"/>
      <c r="D4196" s="262"/>
      <c r="E4196" s="263"/>
      <c r="F4196" s="264"/>
      <c r="G4196" s="188">
        <f t="shared" si="509"/>
        <v>0</v>
      </c>
    </row>
    <row r="4197" spans="1:7" ht="20.100000000000001" customHeight="1" x14ac:dyDescent="0.2">
      <c r="A4197" s="189"/>
      <c r="B4197" s="164"/>
      <c r="C4197" s="169"/>
      <c r="D4197" s="164"/>
      <c r="E4197" s="165"/>
      <c r="F4197" s="184" t="s">
        <v>40</v>
      </c>
      <c r="G4197" s="185">
        <f>SUBTOTAL(9,G4188:G4196)</f>
        <v>0</v>
      </c>
    </row>
    <row r="4198" spans="1:7" ht="20.100000000000001" customHeight="1" thickBot="1" x14ac:dyDescent="0.25">
      <c r="A4198" s="190"/>
      <c r="B4198" s="191"/>
      <c r="C4198" s="192"/>
      <c r="D4198" s="191"/>
      <c r="E4198" s="193"/>
      <c r="F4198" s="194"/>
      <c r="G4198" s="195"/>
    </row>
    <row r="4199" spans="1:7" ht="20.100000000000001" customHeight="1" thickBot="1" x14ac:dyDescent="0.25">
      <c r="A4199" s="244" t="str">
        <f>B4157</f>
        <v>25-1</v>
      </c>
      <c r="B4199" s="242" t="str">
        <f>C4157</f>
        <v xml:space="preserve">Señaletica Interna </v>
      </c>
      <c r="C4199" s="196"/>
      <c r="D4199" s="196" t="s">
        <v>41</v>
      </c>
      <c r="E4199" s="197"/>
      <c r="F4199" s="198" t="s">
        <v>42</v>
      </c>
      <c r="G4199" s="199">
        <f>SUBTOTAL(9,G4162:G4198)</f>
        <v>0</v>
      </c>
    </row>
    <row r="4200" spans="1:7" ht="20.100000000000001" customHeight="1" thickTop="1" thickBot="1" x14ac:dyDescent="0.25"/>
    <row r="4201" spans="1:7" ht="20.100000000000001" customHeight="1" thickTop="1" x14ac:dyDescent="0.2">
      <c r="A4201" s="335" t="s">
        <v>44</v>
      </c>
      <c r="B4201" s="336"/>
      <c r="C4201" s="336"/>
      <c r="D4201" s="336"/>
      <c r="E4201" s="336"/>
      <c r="F4201" s="336"/>
      <c r="G4201" s="337"/>
    </row>
    <row r="4202" spans="1:7" ht="20.100000000000001" customHeight="1" x14ac:dyDescent="0.2">
      <c r="A4202" s="154" t="s">
        <v>823</v>
      </c>
      <c r="B4202" s="155" t="str">
        <f>Comitente</f>
        <v>DIRECCIÓN ARQUITECTURA</v>
      </c>
      <c r="C4202" s="156"/>
      <c r="D4202" s="157"/>
      <c r="E4202" s="157"/>
      <c r="F4202" s="158"/>
      <c r="G4202" s="159"/>
    </row>
    <row r="4203" spans="1:7" ht="20.100000000000001" customHeight="1" x14ac:dyDescent="0.2">
      <c r="A4203" s="154" t="s">
        <v>824</v>
      </c>
      <c r="B4203" s="155">
        <f>Contratista</f>
        <v>0</v>
      </c>
      <c r="C4203" s="160"/>
      <c r="D4203" s="160"/>
      <c r="E4203" s="160"/>
      <c r="F4203" s="155"/>
      <c r="G4203" s="161"/>
    </row>
    <row r="4204" spans="1:7" ht="20.100000000000001" customHeight="1" x14ac:dyDescent="0.2">
      <c r="A4204" s="154" t="s">
        <v>31</v>
      </c>
      <c r="B4204" s="155" t="str">
        <f>Obra</f>
        <v>ESTADIO DEPORTIVO U.P.C.N.</v>
      </c>
      <c r="C4204" s="160"/>
      <c r="D4204" s="160"/>
      <c r="E4204" s="160"/>
      <c r="F4204" s="155" t="s">
        <v>45</v>
      </c>
      <c r="G4204" s="161" t="str">
        <f>Fecha_Base</f>
        <v>02/11/2017</v>
      </c>
    </row>
    <row r="4205" spans="1:7" ht="20.100000000000001" customHeight="1" x14ac:dyDescent="0.2">
      <c r="A4205" s="162" t="s">
        <v>822</v>
      </c>
      <c r="B4205" s="163" t="str">
        <f>Ubicación</f>
        <v>DEPARTAMENTO RAWSON</v>
      </c>
      <c r="C4205" s="163"/>
      <c r="D4205" s="164"/>
      <c r="E4205" s="165"/>
      <c r="F4205" s="166"/>
      <c r="G4205" s="167"/>
    </row>
    <row r="4206" spans="1:7" ht="20.100000000000001" customHeight="1" x14ac:dyDescent="0.2">
      <c r="A4206" s="162" t="s">
        <v>46</v>
      </c>
      <c r="B4206" s="270">
        <v>25</v>
      </c>
      <c r="C4206" s="169" t="str">
        <f>IF(B4206="","",VLOOKUP(B4206,Computo_Presupuesto,2,FALSE))</f>
        <v>SEÑALETICA</v>
      </c>
      <c r="D4206" s="170"/>
      <c r="E4206" s="165"/>
      <c r="F4206" s="166"/>
      <c r="G4206" s="167"/>
    </row>
    <row r="4207" spans="1:7" ht="20.100000000000001" customHeight="1" x14ac:dyDescent="0.2">
      <c r="A4207" s="162" t="s">
        <v>32</v>
      </c>
      <c r="B4207" s="248" t="s">
        <v>1813</v>
      </c>
      <c r="C4207" s="169" t="str">
        <f>IF(B4207=0,"",VLOOKUP(B4207,Computo_Presupuesto,2,FALSE))</f>
        <v>Cartel institucional</v>
      </c>
      <c r="D4207" s="164"/>
      <c r="E4207" s="165"/>
      <c r="F4207" s="163" t="s">
        <v>33</v>
      </c>
      <c r="G4207" s="171" t="str">
        <f>IF(B4207=0,"",VLOOKUP(B4207,Computo_Presupuesto,4,FALSE))</f>
        <v>gl</v>
      </c>
    </row>
    <row r="4208" spans="1:7" ht="20.100000000000001" customHeight="1" x14ac:dyDescent="0.2">
      <c r="A4208" s="162"/>
      <c r="B4208" s="163"/>
      <c r="C4208" s="169"/>
      <c r="D4208" s="164"/>
      <c r="E4208" s="165"/>
      <c r="F4208" s="169"/>
      <c r="G4208" s="172"/>
    </row>
    <row r="4209" spans="1:7" ht="20.100000000000001" customHeight="1" x14ac:dyDescent="0.2">
      <c r="A4209" s="338" t="s">
        <v>685</v>
      </c>
      <c r="B4209" s="339"/>
      <c r="C4209" s="340" t="s">
        <v>0</v>
      </c>
      <c r="D4209" s="340" t="s">
        <v>34</v>
      </c>
      <c r="E4209" s="341" t="s">
        <v>35</v>
      </c>
      <c r="F4209" s="342" t="s">
        <v>36</v>
      </c>
      <c r="G4209" s="343" t="s">
        <v>37</v>
      </c>
    </row>
    <row r="4210" spans="1:7" ht="20.100000000000001" customHeight="1" x14ac:dyDescent="0.2">
      <c r="A4210" s="173" t="s">
        <v>686</v>
      </c>
      <c r="B4210" s="174" t="s">
        <v>687</v>
      </c>
      <c r="C4210" s="340"/>
      <c r="D4210" s="340"/>
      <c r="E4210" s="341"/>
      <c r="F4210" s="342"/>
      <c r="G4210" s="343"/>
    </row>
    <row r="4211" spans="1:7" ht="20.100000000000001" customHeight="1" x14ac:dyDescent="0.2">
      <c r="A4211" s="307"/>
      <c r="B4211" s="175"/>
      <c r="C4211" s="176" t="s">
        <v>825</v>
      </c>
      <c r="D4211" s="177"/>
      <c r="E4211" s="178"/>
      <c r="F4211" s="179"/>
      <c r="G4211" s="180"/>
    </row>
    <row r="4212" spans="1:7" ht="20.100000000000001" customHeight="1" x14ac:dyDescent="0.2">
      <c r="A4212" s="260"/>
      <c r="B4212" s="181">
        <f t="shared" ref="B4212:B4223" si="510">IF(A4212=0,0,VLOOKUP(A4212,Tabla_Indices,2,FALSE))</f>
        <v>0</v>
      </c>
      <c r="C4212" s="261"/>
      <c r="D4212" s="262"/>
      <c r="E4212" s="263"/>
      <c r="F4212" s="264"/>
      <c r="G4212" s="182">
        <f>ROUND(E4212*F4212,2)</f>
        <v>0</v>
      </c>
    </row>
    <row r="4213" spans="1:7" ht="20.100000000000001" customHeight="1" x14ac:dyDescent="0.2">
      <c r="A4213" s="265"/>
      <c r="B4213" s="181">
        <f t="shared" si="510"/>
        <v>0</v>
      </c>
      <c r="C4213" s="261"/>
      <c r="D4213" s="262"/>
      <c r="E4213" s="263"/>
      <c r="F4213" s="264"/>
      <c r="G4213" s="182">
        <f t="shared" ref="G4213:G4223" si="511">ROUND(E4213*F4213,2)</f>
        <v>0</v>
      </c>
    </row>
    <row r="4214" spans="1:7" ht="20.100000000000001" customHeight="1" x14ac:dyDescent="0.2">
      <c r="A4214" s="260"/>
      <c r="B4214" s="181">
        <f t="shared" si="510"/>
        <v>0</v>
      </c>
      <c r="C4214" s="261"/>
      <c r="D4214" s="262"/>
      <c r="E4214" s="263"/>
      <c r="F4214" s="264"/>
      <c r="G4214" s="182">
        <f t="shared" si="511"/>
        <v>0</v>
      </c>
    </row>
    <row r="4215" spans="1:7" ht="20.100000000000001" customHeight="1" x14ac:dyDescent="0.2">
      <c r="A4215" s="260"/>
      <c r="B4215" s="181">
        <f t="shared" si="510"/>
        <v>0</v>
      </c>
      <c r="C4215" s="261"/>
      <c r="D4215" s="262"/>
      <c r="E4215" s="263"/>
      <c r="F4215" s="264"/>
      <c r="G4215" s="182">
        <f t="shared" si="511"/>
        <v>0</v>
      </c>
    </row>
    <row r="4216" spans="1:7" ht="20.100000000000001" customHeight="1" x14ac:dyDescent="0.2">
      <c r="A4216" s="260"/>
      <c r="B4216" s="181">
        <f t="shared" si="510"/>
        <v>0</v>
      </c>
      <c r="C4216" s="261"/>
      <c r="D4216" s="262"/>
      <c r="E4216" s="266"/>
      <c r="F4216" s="264"/>
      <c r="G4216" s="182">
        <f t="shared" si="511"/>
        <v>0</v>
      </c>
    </row>
    <row r="4217" spans="1:7" ht="20.100000000000001" customHeight="1" x14ac:dyDescent="0.2">
      <c r="A4217" s="260"/>
      <c r="B4217" s="181">
        <f t="shared" si="510"/>
        <v>0</v>
      </c>
      <c r="C4217" s="261"/>
      <c r="D4217" s="262"/>
      <c r="E4217" s="266"/>
      <c r="F4217" s="264"/>
      <c r="G4217" s="182">
        <f t="shared" si="511"/>
        <v>0</v>
      </c>
    </row>
    <row r="4218" spans="1:7" ht="20.100000000000001" customHeight="1" x14ac:dyDescent="0.2">
      <c r="A4218" s="260"/>
      <c r="B4218" s="181">
        <f t="shared" si="510"/>
        <v>0</v>
      </c>
      <c r="C4218" s="261"/>
      <c r="D4218" s="262"/>
      <c r="E4218" s="263"/>
      <c r="F4218" s="264"/>
      <c r="G4218" s="182">
        <f t="shared" si="511"/>
        <v>0</v>
      </c>
    </row>
    <row r="4219" spans="1:7" ht="20.100000000000001" customHeight="1" x14ac:dyDescent="0.2">
      <c r="A4219" s="260"/>
      <c r="B4219" s="181">
        <f t="shared" si="510"/>
        <v>0</v>
      </c>
      <c r="C4219" s="261"/>
      <c r="D4219" s="262"/>
      <c r="E4219" s="263"/>
      <c r="F4219" s="264"/>
      <c r="G4219" s="182">
        <f t="shared" si="511"/>
        <v>0</v>
      </c>
    </row>
    <row r="4220" spans="1:7" ht="20.100000000000001" customHeight="1" x14ac:dyDescent="0.2">
      <c r="A4220" s="260"/>
      <c r="B4220" s="181">
        <f t="shared" si="510"/>
        <v>0</v>
      </c>
      <c r="C4220" s="261"/>
      <c r="D4220" s="262"/>
      <c r="E4220" s="263"/>
      <c r="F4220" s="264"/>
      <c r="G4220" s="182">
        <f t="shared" si="511"/>
        <v>0</v>
      </c>
    </row>
    <row r="4221" spans="1:7" ht="20.100000000000001" customHeight="1" x14ac:dyDescent="0.2">
      <c r="A4221" s="260"/>
      <c r="B4221" s="181">
        <f t="shared" si="510"/>
        <v>0</v>
      </c>
      <c r="C4221" s="261"/>
      <c r="D4221" s="262"/>
      <c r="E4221" s="263"/>
      <c r="F4221" s="264"/>
      <c r="G4221" s="182">
        <f t="shared" si="511"/>
        <v>0</v>
      </c>
    </row>
    <row r="4222" spans="1:7" ht="20.100000000000001" customHeight="1" x14ac:dyDescent="0.2">
      <c r="A4222" s="260"/>
      <c r="B4222" s="181">
        <f t="shared" si="510"/>
        <v>0</v>
      </c>
      <c r="C4222" s="261"/>
      <c r="D4222" s="262"/>
      <c r="E4222" s="263"/>
      <c r="F4222" s="264"/>
      <c r="G4222" s="182">
        <f t="shared" si="511"/>
        <v>0</v>
      </c>
    </row>
    <row r="4223" spans="1:7" ht="20.100000000000001" customHeight="1" x14ac:dyDescent="0.2">
      <c r="A4223" s="260"/>
      <c r="B4223" s="181">
        <f t="shared" si="510"/>
        <v>0</v>
      </c>
      <c r="C4223" s="261"/>
      <c r="D4223" s="262"/>
      <c r="E4223" s="263"/>
      <c r="F4223" s="264"/>
      <c r="G4223" s="182">
        <f t="shared" si="511"/>
        <v>0</v>
      </c>
    </row>
    <row r="4224" spans="1:7" ht="20.100000000000001" customHeight="1" x14ac:dyDescent="0.2">
      <c r="A4224" s="183"/>
      <c r="B4224" s="169"/>
      <c r="C4224" s="169"/>
      <c r="D4224" s="164"/>
      <c r="E4224" s="165"/>
      <c r="F4224" s="184" t="s">
        <v>38</v>
      </c>
      <c r="G4224" s="185">
        <f>SUBTOTAL(9,G4212:G4223)</f>
        <v>0</v>
      </c>
    </row>
    <row r="4225" spans="1:7" ht="20.100000000000001" customHeight="1" x14ac:dyDescent="0.2">
      <c r="A4225" s="183"/>
      <c r="B4225" s="169"/>
      <c r="C4225" s="186" t="s">
        <v>826</v>
      </c>
      <c r="D4225" s="164"/>
      <c r="E4225" s="165"/>
      <c r="F4225" s="166"/>
      <c r="G4225" s="187"/>
    </row>
    <row r="4226" spans="1:7" ht="20.100000000000001" customHeight="1" x14ac:dyDescent="0.2">
      <c r="A4226" s="260"/>
      <c r="B4226" s="181">
        <f t="shared" ref="B4226:B4235" si="512">IF(A4226=0,0,VLOOKUP(A4226,Tabla_Indices,2,FALSE))</f>
        <v>0</v>
      </c>
      <c r="C4226" s="267"/>
      <c r="D4226" s="262"/>
      <c r="E4226" s="263"/>
      <c r="F4226" s="264"/>
      <c r="G4226" s="182">
        <f>ROUND(E4226*F4226,2)</f>
        <v>0</v>
      </c>
    </row>
    <row r="4227" spans="1:7" ht="20.100000000000001" customHeight="1" x14ac:dyDescent="0.2">
      <c r="A4227" s="260"/>
      <c r="B4227" s="181">
        <f t="shared" si="512"/>
        <v>0</v>
      </c>
      <c r="C4227" s="261"/>
      <c r="D4227" s="262"/>
      <c r="E4227" s="263"/>
      <c r="F4227" s="264"/>
      <c r="G4227" s="182">
        <f>ROUND(E4227*F4227,2)</f>
        <v>0</v>
      </c>
    </row>
    <row r="4228" spans="1:7" ht="20.100000000000001" customHeight="1" x14ac:dyDescent="0.2">
      <c r="A4228" s="260"/>
      <c r="B4228" s="181">
        <f t="shared" si="512"/>
        <v>0</v>
      </c>
      <c r="C4228" s="261"/>
      <c r="D4228" s="262"/>
      <c r="E4228" s="263"/>
      <c r="F4228" s="264"/>
      <c r="G4228" s="182">
        <f t="shared" ref="G4228:G4235" si="513">ROUND(E4228*F4228,2)</f>
        <v>0</v>
      </c>
    </row>
    <row r="4229" spans="1:7" ht="20.100000000000001" customHeight="1" x14ac:dyDescent="0.2">
      <c r="A4229" s="260"/>
      <c r="B4229" s="181">
        <f t="shared" si="512"/>
        <v>0</v>
      </c>
      <c r="C4229" s="261"/>
      <c r="D4229" s="262"/>
      <c r="E4229" s="263"/>
      <c r="F4229" s="264"/>
      <c r="G4229" s="182">
        <f t="shared" si="513"/>
        <v>0</v>
      </c>
    </row>
    <row r="4230" spans="1:7" ht="20.100000000000001" customHeight="1" x14ac:dyDescent="0.2">
      <c r="A4230" s="260"/>
      <c r="B4230" s="181">
        <f t="shared" si="512"/>
        <v>0</v>
      </c>
      <c r="C4230" s="261"/>
      <c r="D4230" s="262"/>
      <c r="E4230" s="263"/>
      <c r="F4230" s="264"/>
      <c r="G4230" s="182">
        <f t="shared" si="513"/>
        <v>0</v>
      </c>
    </row>
    <row r="4231" spans="1:7" ht="20.100000000000001" customHeight="1" x14ac:dyDescent="0.2">
      <c r="A4231" s="260"/>
      <c r="B4231" s="181">
        <f t="shared" si="512"/>
        <v>0</v>
      </c>
      <c r="C4231" s="261"/>
      <c r="D4231" s="262"/>
      <c r="E4231" s="263"/>
      <c r="F4231" s="264"/>
      <c r="G4231" s="182">
        <f t="shared" si="513"/>
        <v>0</v>
      </c>
    </row>
    <row r="4232" spans="1:7" ht="20.100000000000001" customHeight="1" x14ac:dyDescent="0.2">
      <c r="A4232" s="260"/>
      <c r="B4232" s="181">
        <f t="shared" si="512"/>
        <v>0</v>
      </c>
      <c r="C4232" s="261"/>
      <c r="D4232" s="262"/>
      <c r="E4232" s="263"/>
      <c r="F4232" s="264"/>
      <c r="G4232" s="182">
        <f t="shared" si="513"/>
        <v>0</v>
      </c>
    </row>
    <row r="4233" spans="1:7" ht="20.100000000000001" customHeight="1" x14ac:dyDescent="0.2">
      <c r="A4233" s="260"/>
      <c r="B4233" s="181">
        <f t="shared" si="512"/>
        <v>0</v>
      </c>
      <c r="C4233" s="261"/>
      <c r="D4233" s="262"/>
      <c r="E4233" s="263"/>
      <c r="F4233" s="264"/>
      <c r="G4233" s="182">
        <f t="shared" si="513"/>
        <v>0</v>
      </c>
    </row>
    <row r="4234" spans="1:7" ht="20.100000000000001" customHeight="1" x14ac:dyDescent="0.2">
      <c r="A4234" s="260"/>
      <c r="B4234" s="181">
        <f t="shared" si="512"/>
        <v>0</v>
      </c>
      <c r="C4234" s="261"/>
      <c r="D4234" s="262"/>
      <c r="E4234" s="263"/>
      <c r="F4234" s="264"/>
      <c r="G4234" s="182">
        <f t="shared" si="513"/>
        <v>0</v>
      </c>
    </row>
    <row r="4235" spans="1:7" ht="20.100000000000001" customHeight="1" x14ac:dyDescent="0.2">
      <c r="A4235" s="260"/>
      <c r="B4235" s="181">
        <f t="shared" si="512"/>
        <v>0</v>
      </c>
      <c r="C4235" s="261"/>
      <c r="D4235" s="262"/>
      <c r="E4235" s="263"/>
      <c r="F4235" s="264"/>
      <c r="G4235" s="182">
        <f t="shared" si="513"/>
        <v>0</v>
      </c>
    </row>
    <row r="4236" spans="1:7" ht="20.100000000000001" customHeight="1" x14ac:dyDescent="0.2">
      <c r="A4236" s="183"/>
      <c r="B4236" s="169"/>
      <c r="C4236" s="169"/>
      <c r="D4236" s="164"/>
      <c r="E4236" s="165"/>
      <c r="F4236" s="184" t="s">
        <v>39</v>
      </c>
      <c r="G4236" s="185">
        <f>SUBTOTAL(9,G4226:G4235)</f>
        <v>0</v>
      </c>
    </row>
    <row r="4237" spans="1:7" ht="20.100000000000001" customHeight="1" x14ac:dyDescent="0.2">
      <c r="A4237" s="183"/>
      <c r="B4237" s="169"/>
      <c r="C4237" s="186" t="s">
        <v>827</v>
      </c>
      <c r="D4237" s="164"/>
      <c r="E4237" s="165"/>
      <c r="F4237" s="169"/>
      <c r="G4237" s="187"/>
    </row>
    <row r="4238" spans="1:7" ht="20.100000000000001" customHeight="1" x14ac:dyDescent="0.2">
      <c r="A4238" s="260"/>
      <c r="B4238" s="181">
        <f t="shared" ref="B4238:B4246" si="514">IF(A4238=0,0,VLOOKUP(A4238,Tabla_Indices,2,FALSE))</f>
        <v>0</v>
      </c>
      <c r="C4238" s="261"/>
      <c r="D4238" s="262"/>
      <c r="E4238" s="263"/>
      <c r="F4238" s="268"/>
      <c r="G4238" s="188">
        <f>ROUND(E4238*F4238,2)</f>
        <v>0</v>
      </c>
    </row>
    <row r="4239" spans="1:7" ht="20.100000000000001" customHeight="1" x14ac:dyDescent="0.2">
      <c r="A4239" s="260"/>
      <c r="B4239" s="181">
        <f t="shared" si="514"/>
        <v>0</v>
      </c>
      <c r="C4239" s="267"/>
      <c r="D4239" s="262"/>
      <c r="E4239" s="263"/>
      <c r="F4239" s="264"/>
      <c r="G4239" s="188">
        <f>ROUND(E4239*F4239,2)</f>
        <v>0</v>
      </c>
    </row>
    <row r="4240" spans="1:7" ht="20.100000000000001" customHeight="1" x14ac:dyDescent="0.2">
      <c r="A4240" s="260"/>
      <c r="B4240" s="181">
        <f t="shared" si="514"/>
        <v>0</v>
      </c>
      <c r="C4240" s="269"/>
      <c r="D4240" s="262"/>
      <c r="E4240" s="263"/>
      <c r="F4240" s="264"/>
      <c r="G4240" s="188">
        <f>ROUND(E4240*F4240,2)</f>
        <v>0</v>
      </c>
    </row>
    <row r="4241" spans="1:7" ht="20.100000000000001" customHeight="1" x14ac:dyDescent="0.2">
      <c r="A4241" s="260"/>
      <c r="B4241" s="181">
        <f t="shared" si="514"/>
        <v>0</v>
      </c>
      <c r="C4241" s="269"/>
      <c r="D4241" s="262"/>
      <c r="E4241" s="263"/>
      <c r="F4241" s="264"/>
      <c r="G4241" s="188">
        <f>ROUND(E4241*F4241,2)</f>
        <v>0</v>
      </c>
    </row>
    <row r="4242" spans="1:7" ht="20.100000000000001" customHeight="1" x14ac:dyDescent="0.2">
      <c r="A4242" s="260"/>
      <c r="B4242" s="181">
        <f t="shared" si="514"/>
        <v>0</v>
      </c>
      <c r="C4242" s="269"/>
      <c r="D4242" s="262"/>
      <c r="E4242" s="263"/>
      <c r="F4242" s="264"/>
      <c r="G4242" s="188">
        <f t="shared" ref="G4242:G4246" si="515">ROUND(E4242*F4242,2)</f>
        <v>0</v>
      </c>
    </row>
    <row r="4243" spans="1:7" ht="20.100000000000001" customHeight="1" x14ac:dyDescent="0.2">
      <c r="A4243" s="260"/>
      <c r="B4243" s="181">
        <f t="shared" si="514"/>
        <v>0</v>
      </c>
      <c r="C4243" s="269"/>
      <c r="D4243" s="262"/>
      <c r="E4243" s="263"/>
      <c r="F4243" s="264"/>
      <c r="G4243" s="188">
        <f t="shared" si="515"/>
        <v>0</v>
      </c>
    </row>
    <row r="4244" spans="1:7" ht="20.100000000000001" customHeight="1" x14ac:dyDescent="0.2">
      <c r="A4244" s="260"/>
      <c r="B4244" s="181">
        <f t="shared" si="514"/>
        <v>0</v>
      </c>
      <c r="C4244" s="261"/>
      <c r="D4244" s="262"/>
      <c r="E4244" s="263"/>
      <c r="F4244" s="264"/>
      <c r="G4244" s="188">
        <f t="shared" si="515"/>
        <v>0</v>
      </c>
    </row>
    <row r="4245" spans="1:7" ht="20.100000000000001" customHeight="1" x14ac:dyDescent="0.2">
      <c r="A4245" s="260"/>
      <c r="B4245" s="181">
        <f t="shared" si="514"/>
        <v>0</v>
      </c>
      <c r="C4245" s="261"/>
      <c r="D4245" s="262"/>
      <c r="E4245" s="263"/>
      <c r="F4245" s="264"/>
      <c r="G4245" s="188">
        <f t="shared" si="515"/>
        <v>0</v>
      </c>
    </row>
    <row r="4246" spans="1:7" ht="20.100000000000001" customHeight="1" x14ac:dyDescent="0.2">
      <c r="A4246" s="260"/>
      <c r="B4246" s="181">
        <f t="shared" si="514"/>
        <v>0</v>
      </c>
      <c r="C4246" s="261"/>
      <c r="D4246" s="262"/>
      <c r="E4246" s="263"/>
      <c r="F4246" s="264"/>
      <c r="G4246" s="188">
        <f t="shared" si="515"/>
        <v>0</v>
      </c>
    </row>
    <row r="4247" spans="1:7" ht="20.100000000000001" customHeight="1" x14ac:dyDescent="0.2">
      <c r="A4247" s="189"/>
      <c r="B4247" s="164"/>
      <c r="C4247" s="169"/>
      <c r="D4247" s="164"/>
      <c r="E4247" s="165"/>
      <c r="F4247" s="184" t="s">
        <v>40</v>
      </c>
      <c r="G4247" s="185">
        <f>SUBTOTAL(9,G4238:G4246)</f>
        <v>0</v>
      </c>
    </row>
    <row r="4248" spans="1:7" ht="20.100000000000001" customHeight="1" thickBot="1" x14ac:dyDescent="0.25">
      <c r="A4248" s="190"/>
      <c r="B4248" s="191"/>
      <c r="C4248" s="192"/>
      <c r="D4248" s="191"/>
      <c r="E4248" s="193"/>
      <c r="F4248" s="194"/>
      <c r="G4248" s="195"/>
    </row>
    <row r="4249" spans="1:7" ht="20.100000000000001" customHeight="1" thickBot="1" x14ac:dyDescent="0.25">
      <c r="A4249" s="244" t="str">
        <f>B4207</f>
        <v>25-2</v>
      </c>
      <c r="B4249" s="242" t="str">
        <f>C4207</f>
        <v>Cartel institucional</v>
      </c>
      <c r="C4249" s="196"/>
      <c r="D4249" s="196" t="s">
        <v>41</v>
      </c>
      <c r="E4249" s="197"/>
      <c r="F4249" s="198" t="s">
        <v>42</v>
      </c>
      <c r="G4249" s="199">
        <f>SUBTOTAL(9,G4212:G4248)</f>
        <v>0</v>
      </c>
    </row>
    <row r="4250" spans="1:7" ht="20.100000000000001" customHeight="1" thickTop="1" thickBot="1" x14ac:dyDescent="0.25"/>
    <row r="4251" spans="1:7" ht="20.100000000000001" customHeight="1" thickTop="1" x14ac:dyDescent="0.2">
      <c r="A4251" s="335" t="s">
        <v>44</v>
      </c>
      <c r="B4251" s="336"/>
      <c r="C4251" s="336"/>
      <c r="D4251" s="336"/>
      <c r="E4251" s="336"/>
      <c r="F4251" s="336"/>
      <c r="G4251" s="337"/>
    </row>
    <row r="4252" spans="1:7" ht="20.100000000000001" customHeight="1" x14ac:dyDescent="0.2">
      <c r="A4252" s="154" t="s">
        <v>823</v>
      </c>
      <c r="B4252" s="155" t="str">
        <f>Comitente</f>
        <v>DIRECCIÓN ARQUITECTURA</v>
      </c>
      <c r="C4252" s="156"/>
      <c r="D4252" s="157"/>
      <c r="E4252" s="157"/>
      <c r="F4252" s="158"/>
      <c r="G4252" s="159"/>
    </row>
    <row r="4253" spans="1:7" ht="20.100000000000001" customHeight="1" x14ac:dyDescent="0.2">
      <c r="A4253" s="154" t="s">
        <v>824</v>
      </c>
      <c r="B4253" s="155">
        <f>Contratista</f>
        <v>0</v>
      </c>
      <c r="C4253" s="160"/>
      <c r="D4253" s="160"/>
      <c r="E4253" s="160"/>
      <c r="F4253" s="155"/>
      <c r="G4253" s="161"/>
    </row>
    <row r="4254" spans="1:7" ht="20.100000000000001" customHeight="1" x14ac:dyDescent="0.2">
      <c r="A4254" s="154" t="s">
        <v>31</v>
      </c>
      <c r="B4254" s="155" t="str">
        <f>Obra</f>
        <v>ESTADIO DEPORTIVO U.P.C.N.</v>
      </c>
      <c r="C4254" s="160"/>
      <c r="D4254" s="160"/>
      <c r="E4254" s="160"/>
      <c r="F4254" s="155" t="s">
        <v>45</v>
      </c>
      <c r="G4254" s="161" t="str">
        <f>Fecha_Base</f>
        <v>02/11/2017</v>
      </c>
    </row>
    <row r="4255" spans="1:7" ht="20.100000000000001" customHeight="1" x14ac:dyDescent="0.2">
      <c r="A4255" s="162" t="s">
        <v>822</v>
      </c>
      <c r="B4255" s="163" t="str">
        <f>Ubicación</f>
        <v>DEPARTAMENTO RAWSON</v>
      </c>
      <c r="C4255" s="163"/>
      <c r="D4255" s="164"/>
      <c r="E4255" s="165"/>
      <c r="F4255" s="166"/>
      <c r="G4255" s="167"/>
    </row>
    <row r="4256" spans="1:7" ht="20.100000000000001" customHeight="1" x14ac:dyDescent="0.2">
      <c r="A4256" s="162" t="s">
        <v>46</v>
      </c>
      <c r="B4256" s="270">
        <v>26</v>
      </c>
      <c r="C4256" s="169" t="str">
        <f>IF(B4256="","",VLOOKUP(B4256,Computo_Presupuesto,2,FALSE))</f>
        <v>CIERRE PERIMETRAL</v>
      </c>
      <c r="D4256" s="170"/>
      <c r="E4256" s="165"/>
      <c r="F4256" s="166"/>
      <c r="G4256" s="167"/>
    </row>
    <row r="4257" spans="1:7" ht="20.100000000000001" customHeight="1" x14ac:dyDescent="0.2">
      <c r="A4257" s="162" t="s">
        <v>32</v>
      </c>
      <c r="B4257" s="248" t="s">
        <v>1769</v>
      </c>
      <c r="C4257" s="169" t="str">
        <f>IF(B4257=0,"",VLOOKUP(B4257,Computo_Presupuesto,2,FALSE))</f>
        <v xml:space="preserve">Cierre frente con rejas </v>
      </c>
      <c r="D4257" s="164"/>
      <c r="E4257" s="165"/>
      <c r="F4257" s="163" t="s">
        <v>33</v>
      </c>
      <c r="G4257" s="171" t="str">
        <f>IF(B4257=0,"",VLOOKUP(B4257,Computo_Presupuesto,4,FALSE))</f>
        <v>gl</v>
      </c>
    </row>
    <row r="4258" spans="1:7" ht="20.100000000000001" customHeight="1" x14ac:dyDescent="0.2">
      <c r="A4258" s="162"/>
      <c r="B4258" s="163"/>
      <c r="C4258" s="169"/>
      <c r="D4258" s="164"/>
      <c r="E4258" s="165"/>
      <c r="F4258" s="169"/>
      <c r="G4258" s="172"/>
    </row>
    <row r="4259" spans="1:7" ht="20.100000000000001" customHeight="1" x14ac:dyDescent="0.2">
      <c r="A4259" s="338" t="s">
        <v>685</v>
      </c>
      <c r="B4259" s="339"/>
      <c r="C4259" s="340" t="s">
        <v>0</v>
      </c>
      <c r="D4259" s="340" t="s">
        <v>34</v>
      </c>
      <c r="E4259" s="341" t="s">
        <v>35</v>
      </c>
      <c r="F4259" s="342" t="s">
        <v>36</v>
      </c>
      <c r="G4259" s="343" t="s">
        <v>37</v>
      </c>
    </row>
    <row r="4260" spans="1:7" ht="20.100000000000001" customHeight="1" x14ac:dyDescent="0.2">
      <c r="A4260" s="173" t="s">
        <v>686</v>
      </c>
      <c r="B4260" s="174" t="s">
        <v>687</v>
      </c>
      <c r="C4260" s="340"/>
      <c r="D4260" s="340"/>
      <c r="E4260" s="341"/>
      <c r="F4260" s="342"/>
      <c r="G4260" s="343"/>
    </row>
    <row r="4261" spans="1:7" ht="20.100000000000001" customHeight="1" x14ac:dyDescent="0.2">
      <c r="A4261" s="307"/>
      <c r="B4261" s="175"/>
      <c r="C4261" s="176" t="s">
        <v>825</v>
      </c>
      <c r="D4261" s="177"/>
      <c r="E4261" s="178"/>
      <c r="F4261" s="179"/>
      <c r="G4261" s="180"/>
    </row>
    <row r="4262" spans="1:7" ht="20.100000000000001" customHeight="1" x14ac:dyDescent="0.2">
      <c r="A4262" s="260"/>
      <c r="B4262" s="181">
        <f t="shared" ref="B4262:B4273" si="516">IF(A4262=0,0,VLOOKUP(A4262,Tabla_Indices,2,FALSE))</f>
        <v>0</v>
      </c>
      <c r="C4262" s="261"/>
      <c r="D4262" s="262"/>
      <c r="E4262" s="263"/>
      <c r="F4262" s="264"/>
      <c r="G4262" s="182">
        <f>ROUND(E4262*F4262,2)</f>
        <v>0</v>
      </c>
    </row>
    <row r="4263" spans="1:7" ht="20.100000000000001" customHeight="1" x14ac:dyDescent="0.2">
      <c r="A4263" s="265"/>
      <c r="B4263" s="181">
        <f t="shared" si="516"/>
        <v>0</v>
      </c>
      <c r="C4263" s="261"/>
      <c r="D4263" s="262"/>
      <c r="E4263" s="263"/>
      <c r="F4263" s="264"/>
      <c r="G4263" s="182">
        <f t="shared" ref="G4263:G4273" si="517">ROUND(E4263*F4263,2)</f>
        <v>0</v>
      </c>
    </row>
    <row r="4264" spans="1:7" ht="20.100000000000001" customHeight="1" x14ac:dyDescent="0.2">
      <c r="A4264" s="260"/>
      <c r="B4264" s="181">
        <f t="shared" si="516"/>
        <v>0</v>
      </c>
      <c r="C4264" s="261"/>
      <c r="D4264" s="262"/>
      <c r="E4264" s="263"/>
      <c r="F4264" s="264"/>
      <c r="G4264" s="182">
        <f t="shared" si="517"/>
        <v>0</v>
      </c>
    </row>
    <row r="4265" spans="1:7" ht="20.100000000000001" customHeight="1" x14ac:dyDescent="0.2">
      <c r="A4265" s="260"/>
      <c r="B4265" s="181">
        <f t="shared" si="516"/>
        <v>0</v>
      </c>
      <c r="C4265" s="261"/>
      <c r="D4265" s="262"/>
      <c r="E4265" s="263"/>
      <c r="F4265" s="264"/>
      <c r="G4265" s="182">
        <f t="shared" si="517"/>
        <v>0</v>
      </c>
    </row>
    <row r="4266" spans="1:7" ht="20.100000000000001" customHeight="1" x14ac:dyDescent="0.2">
      <c r="A4266" s="260"/>
      <c r="B4266" s="181">
        <f t="shared" si="516"/>
        <v>0</v>
      </c>
      <c r="C4266" s="261"/>
      <c r="D4266" s="262"/>
      <c r="E4266" s="266"/>
      <c r="F4266" s="264"/>
      <c r="G4266" s="182">
        <f t="shared" si="517"/>
        <v>0</v>
      </c>
    </row>
    <row r="4267" spans="1:7" ht="20.100000000000001" customHeight="1" x14ac:dyDescent="0.2">
      <c r="A4267" s="260"/>
      <c r="B4267" s="181">
        <f t="shared" si="516"/>
        <v>0</v>
      </c>
      <c r="C4267" s="261"/>
      <c r="D4267" s="262"/>
      <c r="E4267" s="266"/>
      <c r="F4267" s="264"/>
      <c r="G4267" s="182">
        <f t="shared" si="517"/>
        <v>0</v>
      </c>
    </row>
    <row r="4268" spans="1:7" ht="20.100000000000001" customHeight="1" x14ac:dyDescent="0.2">
      <c r="A4268" s="260"/>
      <c r="B4268" s="181">
        <f t="shared" si="516"/>
        <v>0</v>
      </c>
      <c r="C4268" s="261"/>
      <c r="D4268" s="262"/>
      <c r="E4268" s="263"/>
      <c r="F4268" s="264"/>
      <c r="G4268" s="182">
        <f t="shared" si="517"/>
        <v>0</v>
      </c>
    </row>
    <row r="4269" spans="1:7" ht="20.100000000000001" customHeight="1" x14ac:dyDescent="0.2">
      <c r="A4269" s="260"/>
      <c r="B4269" s="181">
        <f t="shared" si="516"/>
        <v>0</v>
      </c>
      <c r="C4269" s="261"/>
      <c r="D4269" s="262"/>
      <c r="E4269" s="263"/>
      <c r="F4269" s="264"/>
      <c r="G4269" s="182">
        <f t="shared" si="517"/>
        <v>0</v>
      </c>
    </row>
    <row r="4270" spans="1:7" ht="20.100000000000001" customHeight="1" x14ac:dyDescent="0.2">
      <c r="A4270" s="260"/>
      <c r="B4270" s="181">
        <f t="shared" si="516"/>
        <v>0</v>
      </c>
      <c r="C4270" s="261"/>
      <c r="D4270" s="262"/>
      <c r="E4270" s="263"/>
      <c r="F4270" s="264"/>
      <c r="G4270" s="182">
        <f t="shared" si="517"/>
        <v>0</v>
      </c>
    </row>
    <row r="4271" spans="1:7" ht="20.100000000000001" customHeight="1" x14ac:dyDescent="0.2">
      <c r="A4271" s="260"/>
      <c r="B4271" s="181">
        <f t="shared" si="516"/>
        <v>0</v>
      </c>
      <c r="C4271" s="261"/>
      <c r="D4271" s="262"/>
      <c r="E4271" s="263"/>
      <c r="F4271" s="264"/>
      <c r="G4271" s="182">
        <f t="shared" si="517"/>
        <v>0</v>
      </c>
    </row>
    <row r="4272" spans="1:7" ht="20.100000000000001" customHeight="1" x14ac:dyDescent="0.2">
      <c r="A4272" s="260"/>
      <c r="B4272" s="181">
        <f t="shared" si="516"/>
        <v>0</v>
      </c>
      <c r="C4272" s="261"/>
      <c r="D4272" s="262"/>
      <c r="E4272" s="263"/>
      <c r="F4272" s="264"/>
      <c r="G4272" s="182">
        <f t="shared" si="517"/>
        <v>0</v>
      </c>
    </row>
    <row r="4273" spans="1:7" ht="20.100000000000001" customHeight="1" x14ac:dyDescent="0.2">
      <c r="A4273" s="260"/>
      <c r="B4273" s="181">
        <f t="shared" si="516"/>
        <v>0</v>
      </c>
      <c r="C4273" s="261"/>
      <c r="D4273" s="262"/>
      <c r="E4273" s="263"/>
      <c r="F4273" s="264"/>
      <c r="G4273" s="182">
        <f t="shared" si="517"/>
        <v>0</v>
      </c>
    </row>
    <row r="4274" spans="1:7" ht="20.100000000000001" customHeight="1" x14ac:dyDescent="0.2">
      <c r="A4274" s="183"/>
      <c r="B4274" s="169"/>
      <c r="C4274" s="169"/>
      <c r="D4274" s="164"/>
      <c r="E4274" s="165"/>
      <c r="F4274" s="184" t="s">
        <v>38</v>
      </c>
      <c r="G4274" s="185">
        <f>SUBTOTAL(9,G4262:G4273)</f>
        <v>0</v>
      </c>
    </row>
    <row r="4275" spans="1:7" ht="20.100000000000001" customHeight="1" x14ac:dyDescent="0.2">
      <c r="A4275" s="183"/>
      <c r="B4275" s="169"/>
      <c r="C4275" s="186" t="s">
        <v>826</v>
      </c>
      <c r="D4275" s="164"/>
      <c r="E4275" s="165"/>
      <c r="F4275" s="166"/>
      <c r="G4275" s="187"/>
    </row>
    <row r="4276" spans="1:7" ht="20.100000000000001" customHeight="1" x14ac:dyDescent="0.2">
      <c r="A4276" s="260"/>
      <c r="B4276" s="181">
        <f t="shared" ref="B4276:B4285" si="518">IF(A4276=0,0,VLOOKUP(A4276,Tabla_Indices,2,FALSE))</f>
        <v>0</v>
      </c>
      <c r="C4276" s="267"/>
      <c r="D4276" s="262"/>
      <c r="E4276" s="263"/>
      <c r="F4276" s="264"/>
      <c r="G4276" s="182">
        <f>ROUND(E4276*F4276,2)</f>
        <v>0</v>
      </c>
    </row>
    <row r="4277" spans="1:7" ht="20.100000000000001" customHeight="1" x14ac:dyDescent="0.2">
      <c r="A4277" s="260"/>
      <c r="B4277" s="181">
        <f t="shared" si="518"/>
        <v>0</v>
      </c>
      <c r="C4277" s="261"/>
      <c r="D4277" s="262"/>
      <c r="E4277" s="263"/>
      <c r="F4277" s="264"/>
      <c r="G4277" s="182">
        <f>ROUND(E4277*F4277,2)</f>
        <v>0</v>
      </c>
    </row>
    <row r="4278" spans="1:7" ht="20.100000000000001" customHeight="1" x14ac:dyDescent="0.2">
      <c r="A4278" s="260"/>
      <c r="B4278" s="181">
        <f t="shared" si="518"/>
        <v>0</v>
      </c>
      <c r="C4278" s="261"/>
      <c r="D4278" s="262"/>
      <c r="E4278" s="263"/>
      <c r="F4278" s="264"/>
      <c r="G4278" s="182">
        <f t="shared" ref="G4278:G4285" si="519">ROUND(E4278*F4278,2)</f>
        <v>0</v>
      </c>
    </row>
    <row r="4279" spans="1:7" ht="20.100000000000001" customHeight="1" x14ac:dyDescent="0.2">
      <c r="A4279" s="260"/>
      <c r="B4279" s="181">
        <f t="shared" si="518"/>
        <v>0</v>
      </c>
      <c r="C4279" s="261"/>
      <c r="D4279" s="262"/>
      <c r="E4279" s="263"/>
      <c r="F4279" s="264"/>
      <c r="G4279" s="182">
        <f t="shared" si="519"/>
        <v>0</v>
      </c>
    </row>
    <row r="4280" spans="1:7" ht="20.100000000000001" customHeight="1" x14ac:dyDescent="0.2">
      <c r="A4280" s="260"/>
      <c r="B4280" s="181">
        <f t="shared" si="518"/>
        <v>0</v>
      </c>
      <c r="C4280" s="261"/>
      <c r="D4280" s="262"/>
      <c r="E4280" s="263"/>
      <c r="F4280" s="264"/>
      <c r="G4280" s="182">
        <f t="shared" si="519"/>
        <v>0</v>
      </c>
    </row>
    <row r="4281" spans="1:7" ht="20.100000000000001" customHeight="1" x14ac:dyDescent="0.2">
      <c r="A4281" s="260"/>
      <c r="B4281" s="181">
        <f t="shared" si="518"/>
        <v>0</v>
      </c>
      <c r="C4281" s="261"/>
      <c r="D4281" s="262"/>
      <c r="E4281" s="263"/>
      <c r="F4281" s="264"/>
      <c r="G4281" s="182">
        <f t="shared" si="519"/>
        <v>0</v>
      </c>
    </row>
    <row r="4282" spans="1:7" ht="20.100000000000001" customHeight="1" x14ac:dyDescent="0.2">
      <c r="A4282" s="260"/>
      <c r="B4282" s="181">
        <f t="shared" si="518"/>
        <v>0</v>
      </c>
      <c r="C4282" s="261"/>
      <c r="D4282" s="262"/>
      <c r="E4282" s="263"/>
      <c r="F4282" s="264"/>
      <c r="G4282" s="182">
        <f t="shared" si="519"/>
        <v>0</v>
      </c>
    </row>
    <row r="4283" spans="1:7" ht="20.100000000000001" customHeight="1" x14ac:dyDescent="0.2">
      <c r="A4283" s="260"/>
      <c r="B4283" s="181">
        <f t="shared" si="518"/>
        <v>0</v>
      </c>
      <c r="C4283" s="261"/>
      <c r="D4283" s="262"/>
      <c r="E4283" s="263"/>
      <c r="F4283" s="264"/>
      <c r="G4283" s="182">
        <f t="shared" si="519"/>
        <v>0</v>
      </c>
    </row>
    <row r="4284" spans="1:7" ht="20.100000000000001" customHeight="1" x14ac:dyDescent="0.2">
      <c r="A4284" s="260"/>
      <c r="B4284" s="181">
        <f t="shared" si="518"/>
        <v>0</v>
      </c>
      <c r="C4284" s="261"/>
      <c r="D4284" s="262"/>
      <c r="E4284" s="263"/>
      <c r="F4284" s="264"/>
      <c r="G4284" s="182">
        <f t="shared" si="519"/>
        <v>0</v>
      </c>
    </row>
    <row r="4285" spans="1:7" ht="20.100000000000001" customHeight="1" x14ac:dyDescent="0.2">
      <c r="A4285" s="260"/>
      <c r="B4285" s="181">
        <f t="shared" si="518"/>
        <v>0</v>
      </c>
      <c r="C4285" s="261"/>
      <c r="D4285" s="262"/>
      <c r="E4285" s="263"/>
      <c r="F4285" s="264"/>
      <c r="G4285" s="182">
        <f t="shared" si="519"/>
        <v>0</v>
      </c>
    </row>
    <row r="4286" spans="1:7" ht="20.100000000000001" customHeight="1" x14ac:dyDescent="0.2">
      <c r="A4286" s="183"/>
      <c r="B4286" s="169"/>
      <c r="C4286" s="169"/>
      <c r="D4286" s="164"/>
      <c r="E4286" s="165"/>
      <c r="F4286" s="184" t="s">
        <v>39</v>
      </c>
      <c r="G4286" s="185">
        <f>SUBTOTAL(9,G4276:G4285)</f>
        <v>0</v>
      </c>
    </row>
    <row r="4287" spans="1:7" ht="20.100000000000001" customHeight="1" x14ac:dyDescent="0.2">
      <c r="A4287" s="183"/>
      <c r="B4287" s="169"/>
      <c r="C4287" s="186" t="s">
        <v>827</v>
      </c>
      <c r="D4287" s="164"/>
      <c r="E4287" s="165"/>
      <c r="F4287" s="169"/>
      <c r="G4287" s="187"/>
    </row>
    <row r="4288" spans="1:7" ht="20.100000000000001" customHeight="1" x14ac:dyDescent="0.2">
      <c r="A4288" s="260"/>
      <c r="B4288" s="181">
        <f t="shared" ref="B4288:B4296" si="520">IF(A4288=0,0,VLOOKUP(A4288,Tabla_Indices,2,FALSE))</f>
        <v>0</v>
      </c>
      <c r="C4288" s="261"/>
      <c r="D4288" s="262"/>
      <c r="E4288" s="263"/>
      <c r="F4288" s="268"/>
      <c r="G4288" s="188">
        <f>ROUND(E4288*F4288,2)</f>
        <v>0</v>
      </c>
    </row>
    <row r="4289" spans="1:7" ht="20.100000000000001" customHeight="1" x14ac:dyDescent="0.2">
      <c r="A4289" s="260"/>
      <c r="B4289" s="181">
        <f t="shared" si="520"/>
        <v>0</v>
      </c>
      <c r="C4289" s="267"/>
      <c r="D4289" s="262"/>
      <c r="E4289" s="263"/>
      <c r="F4289" s="264"/>
      <c r="G4289" s="188">
        <f>ROUND(E4289*F4289,2)</f>
        <v>0</v>
      </c>
    </row>
    <row r="4290" spans="1:7" ht="20.100000000000001" customHeight="1" x14ac:dyDescent="0.2">
      <c r="A4290" s="260"/>
      <c r="B4290" s="181">
        <f t="shared" si="520"/>
        <v>0</v>
      </c>
      <c r="C4290" s="269"/>
      <c r="D4290" s="262"/>
      <c r="E4290" s="263"/>
      <c r="F4290" s="264"/>
      <c r="G4290" s="188">
        <f>ROUND(E4290*F4290,2)</f>
        <v>0</v>
      </c>
    </row>
    <row r="4291" spans="1:7" ht="20.100000000000001" customHeight="1" x14ac:dyDescent="0.2">
      <c r="A4291" s="260"/>
      <c r="B4291" s="181">
        <f t="shared" si="520"/>
        <v>0</v>
      </c>
      <c r="C4291" s="269"/>
      <c r="D4291" s="262"/>
      <c r="E4291" s="263"/>
      <c r="F4291" s="264"/>
      <c r="G4291" s="188">
        <f>ROUND(E4291*F4291,2)</f>
        <v>0</v>
      </c>
    </row>
    <row r="4292" spans="1:7" ht="20.100000000000001" customHeight="1" x14ac:dyDescent="0.2">
      <c r="A4292" s="260"/>
      <c r="B4292" s="181">
        <f t="shared" si="520"/>
        <v>0</v>
      </c>
      <c r="C4292" s="269"/>
      <c r="D4292" s="262"/>
      <c r="E4292" s="263"/>
      <c r="F4292" s="264"/>
      <c r="G4292" s="188">
        <f t="shared" ref="G4292:G4296" si="521">ROUND(E4292*F4292,2)</f>
        <v>0</v>
      </c>
    </row>
    <row r="4293" spans="1:7" ht="20.100000000000001" customHeight="1" x14ac:dyDescent="0.2">
      <c r="A4293" s="260"/>
      <c r="B4293" s="181">
        <f t="shared" si="520"/>
        <v>0</v>
      </c>
      <c r="C4293" s="269"/>
      <c r="D4293" s="262"/>
      <c r="E4293" s="263"/>
      <c r="F4293" s="264"/>
      <c r="G4293" s="188">
        <f t="shared" si="521"/>
        <v>0</v>
      </c>
    </row>
    <row r="4294" spans="1:7" ht="20.100000000000001" customHeight="1" x14ac:dyDescent="0.2">
      <c r="A4294" s="260"/>
      <c r="B4294" s="181">
        <f t="shared" si="520"/>
        <v>0</v>
      </c>
      <c r="C4294" s="261"/>
      <c r="D4294" s="262"/>
      <c r="E4294" s="263"/>
      <c r="F4294" s="264"/>
      <c r="G4294" s="188">
        <f t="shared" si="521"/>
        <v>0</v>
      </c>
    </row>
    <row r="4295" spans="1:7" ht="20.100000000000001" customHeight="1" x14ac:dyDescent="0.2">
      <c r="A4295" s="260"/>
      <c r="B4295" s="181">
        <f t="shared" si="520"/>
        <v>0</v>
      </c>
      <c r="C4295" s="261"/>
      <c r="D4295" s="262"/>
      <c r="E4295" s="263"/>
      <c r="F4295" s="264"/>
      <c r="G4295" s="188">
        <f t="shared" si="521"/>
        <v>0</v>
      </c>
    </row>
    <row r="4296" spans="1:7" ht="20.100000000000001" customHeight="1" x14ac:dyDescent="0.2">
      <c r="A4296" s="260"/>
      <c r="B4296" s="181">
        <f t="shared" si="520"/>
        <v>0</v>
      </c>
      <c r="C4296" s="261"/>
      <c r="D4296" s="262"/>
      <c r="E4296" s="263"/>
      <c r="F4296" s="264"/>
      <c r="G4296" s="188">
        <f t="shared" si="521"/>
        <v>0</v>
      </c>
    </row>
    <row r="4297" spans="1:7" ht="20.100000000000001" customHeight="1" x14ac:dyDescent="0.2">
      <c r="A4297" s="189"/>
      <c r="B4297" s="164"/>
      <c r="C4297" s="169"/>
      <c r="D4297" s="164"/>
      <c r="E4297" s="165"/>
      <c r="F4297" s="184" t="s">
        <v>40</v>
      </c>
      <c r="G4297" s="185">
        <f>SUBTOTAL(9,G4288:G4296)</f>
        <v>0</v>
      </c>
    </row>
    <row r="4298" spans="1:7" ht="20.100000000000001" customHeight="1" thickBot="1" x14ac:dyDescent="0.25">
      <c r="A4298" s="190"/>
      <c r="B4298" s="191"/>
      <c r="C4298" s="192"/>
      <c r="D4298" s="191"/>
      <c r="E4298" s="193"/>
      <c r="F4298" s="194"/>
      <c r="G4298" s="195"/>
    </row>
    <row r="4299" spans="1:7" ht="20.100000000000001" customHeight="1" thickBot="1" x14ac:dyDescent="0.25">
      <c r="A4299" s="244" t="str">
        <f>B4257</f>
        <v>26-1</v>
      </c>
      <c r="B4299" s="242" t="str">
        <f>C4257</f>
        <v xml:space="preserve">Cierre frente con rejas </v>
      </c>
      <c r="C4299" s="196"/>
      <c r="D4299" s="196" t="s">
        <v>41</v>
      </c>
      <c r="E4299" s="197"/>
      <c r="F4299" s="198" t="s">
        <v>42</v>
      </c>
      <c r="G4299" s="199">
        <f>SUBTOTAL(9,G4262:G4298)</f>
        <v>0</v>
      </c>
    </row>
    <row r="4300" spans="1:7" ht="20.100000000000001" customHeight="1" thickTop="1" thickBot="1" x14ac:dyDescent="0.25"/>
    <row r="4301" spans="1:7" ht="20.100000000000001" customHeight="1" thickTop="1" x14ac:dyDescent="0.2">
      <c r="A4301" s="335" t="s">
        <v>44</v>
      </c>
      <c r="B4301" s="336"/>
      <c r="C4301" s="336"/>
      <c r="D4301" s="336"/>
      <c r="E4301" s="336"/>
      <c r="F4301" s="336"/>
      <c r="G4301" s="337"/>
    </row>
    <row r="4302" spans="1:7" ht="20.100000000000001" customHeight="1" x14ac:dyDescent="0.2">
      <c r="A4302" s="154" t="s">
        <v>823</v>
      </c>
      <c r="B4302" s="155" t="str">
        <f>Comitente</f>
        <v>DIRECCIÓN ARQUITECTURA</v>
      </c>
      <c r="C4302" s="156"/>
      <c r="D4302" s="157"/>
      <c r="E4302" s="157"/>
      <c r="F4302" s="158"/>
      <c r="G4302" s="159"/>
    </row>
    <row r="4303" spans="1:7" ht="20.100000000000001" customHeight="1" x14ac:dyDescent="0.2">
      <c r="A4303" s="154" t="s">
        <v>824</v>
      </c>
      <c r="B4303" s="155">
        <f>Contratista</f>
        <v>0</v>
      </c>
      <c r="C4303" s="160"/>
      <c r="D4303" s="160"/>
      <c r="E4303" s="160"/>
      <c r="F4303" s="155"/>
      <c r="G4303" s="161"/>
    </row>
    <row r="4304" spans="1:7" ht="20.100000000000001" customHeight="1" x14ac:dyDescent="0.2">
      <c r="A4304" s="154" t="s">
        <v>31</v>
      </c>
      <c r="B4304" s="155" t="str">
        <f>Obra</f>
        <v>ESTADIO DEPORTIVO U.P.C.N.</v>
      </c>
      <c r="C4304" s="160"/>
      <c r="D4304" s="160"/>
      <c r="E4304" s="160"/>
      <c r="F4304" s="155" t="s">
        <v>45</v>
      </c>
      <c r="G4304" s="161" t="str">
        <f>Fecha_Base</f>
        <v>02/11/2017</v>
      </c>
    </row>
    <row r="4305" spans="1:7" ht="20.100000000000001" customHeight="1" x14ac:dyDescent="0.2">
      <c r="A4305" s="162" t="s">
        <v>822</v>
      </c>
      <c r="B4305" s="163" t="str">
        <f>Ubicación</f>
        <v>DEPARTAMENTO RAWSON</v>
      </c>
      <c r="C4305" s="163"/>
      <c r="D4305" s="164"/>
      <c r="E4305" s="165"/>
      <c r="F4305" s="166"/>
      <c r="G4305" s="167"/>
    </row>
    <row r="4306" spans="1:7" ht="20.100000000000001" customHeight="1" x14ac:dyDescent="0.2">
      <c r="A4306" s="162" t="s">
        <v>46</v>
      </c>
      <c r="B4306" s="270">
        <v>26</v>
      </c>
      <c r="C4306" s="169" t="str">
        <f>IF(B4306="","",VLOOKUP(B4306,Computo_Presupuesto,2,FALSE))</f>
        <v>CIERRE PERIMETRAL</v>
      </c>
      <c r="D4306" s="170"/>
      <c r="E4306" s="165"/>
      <c r="F4306" s="166"/>
      <c r="G4306" s="167"/>
    </row>
    <row r="4307" spans="1:7" ht="20.100000000000001" customHeight="1" x14ac:dyDescent="0.2">
      <c r="A4307" s="162" t="s">
        <v>32</v>
      </c>
      <c r="B4307" s="248" t="s">
        <v>1770</v>
      </c>
      <c r="C4307" s="169" t="str">
        <f>IF(B4307=0,"",VLOOKUP(B4307,Computo_Presupuesto,2,FALSE))</f>
        <v>Cierre Laterales y Fondo</v>
      </c>
      <c r="D4307" s="164"/>
      <c r="E4307" s="165"/>
      <c r="F4307" s="163" t="s">
        <v>33</v>
      </c>
      <c r="G4307" s="171" t="str">
        <f>IF(B4307=0,"",VLOOKUP(B4307,Computo_Presupuesto,4,FALSE))</f>
        <v>gl</v>
      </c>
    </row>
    <row r="4308" spans="1:7" ht="20.100000000000001" customHeight="1" x14ac:dyDescent="0.2">
      <c r="A4308" s="162"/>
      <c r="B4308" s="163"/>
      <c r="C4308" s="169"/>
      <c r="D4308" s="164"/>
      <c r="E4308" s="165"/>
      <c r="F4308" s="169"/>
      <c r="G4308" s="172"/>
    </row>
    <row r="4309" spans="1:7" ht="20.100000000000001" customHeight="1" x14ac:dyDescent="0.2">
      <c r="A4309" s="338" t="s">
        <v>685</v>
      </c>
      <c r="B4309" s="339"/>
      <c r="C4309" s="340" t="s">
        <v>0</v>
      </c>
      <c r="D4309" s="340" t="s">
        <v>34</v>
      </c>
      <c r="E4309" s="341" t="s">
        <v>35</v>
      </c>
      <c r="F4309" s="342" t="s">
        <v>36</v>
      </c>
      <c r="G4309" s="343" t="s">
        <v>37</v>
      </c>
    </row>
    <row r="4310" spans="1:7" ht="20.100000000000001" customHeight="1" x14ac:dyDescent="0.2">
      <c r="A4310" s="173" t="s">
        <v>686</v>
      </c>
      <c r="B4310" s="174" t="s">
        <v>687</v>
      </c>
      <c r="C4310" s="340"/>
      <c r="D4310" s="340"/>
      <c r="E4310" s="341"/>
      <c r="F4310" s="342"/>
      <c r="G4310" s="343"/>
    </row>
    <row r="4311" spans="1:7" ht="20.100000000000001" customHeight="1" x14ac:dyDescent="0.2">
      <c r="A4311" s="307"/>
      <c r="B4311" s="175"/>
      <c r="C4311" s="176" t="s">
        <v>825</v>
      </c>
      <c r="D4311" s="177"/>
      <c r="E4311" s="178"/>
      <c r="F4311" s="179"/>
      <c r="G4311" s="180"/>
    </row>
    <row r="4312" spans="1:7" ht="20.100000000000001" customHeight="1" x14ac:dyDescent="0.2">
      <c r="A4312" s="260"/>
      <c r="B4312" s="181">
        <f t="shared" ref="B4312:B4323" si="522">IF(A4312=0,0,VLOOKUP(A4312,Tabla_Indices,2,FALSE))</f>
        <v>0</v>
      </c>
      <c r="C4312" s="261"/>
      <c r="D4312" s="262"/>
      <c r="E4312" s="263"/>
      <c r="F4312" s="264"/>
      <c r="G4312" s="182">
        <f>ROUND(E4312*F4312,2)</f>
        <v>0</v>
      </c>
    </row>
    <row r="4313" spans="1:7" ht="20.100000000000001" customHeight="1" x14ac:dyDescent="0.2">
      <c r="A4313" s="265"/>
      <c r="B4313" s="181">
        <f t="shared" si="522"/>
        <v>0</v>
      </c>
      <c r="C4313" s="261"/>
      <c r="D4313" s="262"/>
      <c r="E4313" s="263"/>
      <c r="F4313" s="264"/>
      <c r="G4313" s="182">
        <f t="shared" ref="G4313:G4323" si="523">ROUND(E4313*F4313,2)</f>
        <v>0</v>
      </c>
    </row>
    <row r="4314" spans="1:7" ht="20.100000000000001" customHeight="1" x14ac:dyDescent="0.2">
      <c r="A4314" s="260"/>
      <c r="B4314" s="181">
        <f t="shared" si="522"/>
        <v>0</v>
      </c>
      <c r="C4314" s="261"/>
      <c r="D4314" s="262"/>
      <c r="E4314" s="263"/>
      <c r="F4314" s="264"/>
      <c r="G4314" s="182">
        <f t="shared" si="523"/>
        <v>0</v>
      </c>
    </row>
    <row r="4315" spans="1:7" ht="20.100000000000001" customHeight="1" x14ac:dyDescent="0.2">
      <c r="A4315" s="260"/>
      <c r="B4315" s="181">
        <f t="shared" si="522"/>
        <v>0</v>
      </c>
      <c r="C4315" s="261"/>
      <c r="D4315" s="262"/>
      <c r="E4315" s="263"/>
      <c r="F4315" s="264"/>
      <c r="G4315" s="182">
        <f t="shared" si="523"/>
        <v>0</v>
      </c>
    </row>
    <row r="4316" spans="1:7" ht="20.100000000000001" customHeight="1" x14ac:dyDescent="0.2">
      <c r="A4316" s="260"/>
      <c r="B4316" s="181">
        <f t="shared" si="522"/>
        <v>0</v>
      </c>
      <c r="C4316" s="261"/>
      <c r="D4316" s="262"/>
      <c r="E4316" s="266"/>
      <c r="F4316" s="264"/>
      <c r="G4316" s="182">
        <f t="shared" si="523"/>
        <v>0</v>
      </c>
    </row>
    <row r="4317" spans="1:7" ht="20.100000000000001" customHeight="1" x14ac:dyDescent="0.2">
      <c r="A4317" s="260"/>
      <c r="B4317" s="181">
        <f t="shared" si="522"/>
        <v>0</v>
      </c>
      <c r="C4317" s="261"/>
      <c r="D4317" s="262"/>
      <c r="E4317" s="266"/>
      <c r="F4317" s="264"/>
      <c r="G4317" s="182">
        <f t="shared" si="523"/>
        <v>0</v>
      </c>
    </row>
    <row r="4318" spans="1:7" ht="20.100000000000001" customHeight="1" x14ac:dyDescent="0.2">
      <c r="A4318" s="260"/>
      <c r="B4318" s="181">
        <f t="shared" si="522"/>
        <v>0</v>
      </c>
      <c r="C4318" s="261"/>
      <c r="D4318" s="262"/>
      <c r="E4318" s="263"/>
      <c r="F4318" s="264"/>
      <c r="G4318" s="182">
        <f t="shared" si="523"/>
        <v>0</v>
      </c>
    </row>
    <row r="4319" spans="1:7" ht="20.100000000000001" customHeight="1" x14ac:dyDescent="0.2">
      <c r="A4319" s="260"/>
      <c r="B4319" s="181">
        <f t="shared" si="522"/>
        <v>0</v>
      </c>
      <c r="C4319" s="261"/>
      <c r="D4319" s="262"/>
      <c r="E4319" s="263"/>
      <c r="F4319" s="264"/>
      <c r="G4319" s="182">
        <f t="shared" si="523"/>
        <v>0</v>
      </c>
    </row>
    <row r="4320" spans="1:7" ht="20.100000000000001" customHeight="1" x14ac:dyDescent="0.2">
      <c r="A4320" s="260"/>
      <c r="B4320" s="181">
        <f t="shared" si="522"/>
        <v>0</v>
      </c>
      <c r="C4320" s="261"/>
      <c r="D4320" s="262"/>
      <c r="E4320" s="263"/>
      <c r="F4320" s="264"/>
      <c r="G4320" s="182">
        <f t="shared" si="523"/>
        <v>0</v>
      </c>
    </row>
    <row r="4321" spans="1:7" ht="20.100000000000001" customHeight="1" x14ac:dyDescent="0.2">
      <c r="A4321" s="260"/>
      <c r="B4321" s="181">
        <f t="shared" si="522"/>
        <v>0</v>
      </c>
      <c r="C4321" s="261"/>
      <c r="D4321" s="262"/>
      <c r="E4321" s="263"/>
      <c r="F4321" s="264"/>
      <c r="G4321" s="182">
        <f t="shared" si="523"/>
        <v>0</v>
      </c>
    </row>
    <row r="4322" spans="1:7" ht="20.100000000000001" customHeight="1" x14ac:dyDescent="0.2">
      <c r="A4322" s="260"/>
      <c r="B4322" s="181">
        <f t="shared" si="522"/>
        <v>0</v>
      </c>
      <c r="C4322" s="261"/>
      <c r="D4322" s="262"/>
      <c r="E4322" s="263"/>
      <c r="F4322" s="264"/>
      <c r="G4322" s="182">
        <f t="shared" si="523"/>
        <v>0</v>
      </c>
    </row>
    <row r="4323" spans="1:7" ht="20.100000000000001" customHeight="1" x14ac:dyDescent="0.2">
      <c r="A4323" s="260"/>
      <c r="B4323" s="181">
        <f t="shared" si="522"/>
        <v>0</v>
      </c>
      <c r="C4323" s="261"/>
      <c r="D4323" s="262"/>
      <c r="E4323" s="263"/>
      <c r="F4323" s="264"/>
      <c r="G4323" s="182">
        <f t="shared" si="523"/>
        <v>0</v>
      </c>
    </row>
    <row r="4324" spans="1:7" ht="20.100000000000001" customHeight="1" x14ac:dyDescent="0.2">
      <c r="A4324" s="183"/>
      <c r="B4324" s="169"/>
      <c r="C4324" s="169"/>
      <c r="D4324" s="164"/>
      <c r="E4324" s="165"/>
      <c r="F4324" s="184" t="s">
        <v>38</v>
      </c>
      <c r="G4324" s="185">
        <f>SUBTOTAL(9,G4312:G4323)</f>
        <v>0</v>
      </c>
    </row>
    <row r="4325" spans="1:7" ht="20.100000000000001" customHeight="1" x14ac:dyDescent="0.2">
      <c r="A4325" s="183"/>
      <c r="B4325" s="169"/>
      <c r="C4325" s="186" t="s">
        <v>826</v>
      </c>
      <c r="D4325" s="164"/>
      <c r="E4325" s="165"/>
      <c r="F4325" s="166"/>
      <c r="G4325" s="187"/>
    </row>
    <row r="4326" spans="1:7" ht="20.100000000000001" customHeight="1" x14ac:dyDescent="0.2">
      <c r="A4326" s="260"/>
      <c r="B4326" s="181">
        <f t="shared" ref="B4326:B4335" si="524">IF(A4326=0,0,VLOOKUP(A4326,Tabla_Indices,2,FALSE))</f>
        <v>0</v>
      </c>
      <c r="C4326" s="267"/>
      <c r="D4326" s="262"/>
      <c r="E4326" s="263"/>
      <c r="F4326" s="264"/>
      <c r="G4326" s="182">
        <f>ROUND(E4326*F4326,2)</f>
        <v>0</v>
      </c>
    </row>
    <row r="4327" spans="1:7" ht="20.100000000000001" customHeight="1" x14ac:dyDescent="0.2">
      <c r="A4327" s="260"/>
      <c r="B4327" s="181">
        <f t="shared" si="524"/>
        <v>0</v>
      </c>
      <c r="C4327" s="261"/>
      <c r="D4327" s="262"/>
      <c r="E4327" s="263"/>
      <c r="F4327" s="264"/>
      <c r="G4327" s="182">
        <f>ROUND(E4327*F4327,2)</f>
        <v>0</v>
      </c>
    </row>
    <row r="4328" spans="1:7" ht="20.100000000000001" customHeight="1" x14ac:dyDescent="0.2">
      <c r="A4328" s="260"/>
      <c r="B4328" s="181">
        <f t="shared" si="524"/>
        <v>0</v>
      </c>
      <c r="C4328" s="261"/>
      <c r="D4328" s="262"/>
      <c r="E4328" s="263"/>
      <c r="F4328" s="264"/>
      <c r="G4328" s="182">
        <f t="shared" ref="G4328:G4335" si="525">ROUND(E4328*F4328,2)</f>
        <v>0</v>
      </c>
    </row>
    <row r="4329" spans="1:7" ht="20.100000000000001" customHeight="1" x14ac:dyDescent="0.2">
      <c r="A4329" s="260"/>
      <c r="B4329" s="181">
        <f t="shared" si="524"/>
        <v>0</v>
      </c>
      <c r="C4329" s="261"/>
      <c r="D4329" s="262"/>
      <c r="E4329" s="263"/>
      <c r="F4329" s="264"/>
      <c r="G4329" s="182">
        <f t="shared" si="525"/>
        <v>0</v>
      </c>
    </row>
    <row r="4330" spans="1:7" ht="20.100000000000001" customHeight="1" x14ac:dyDescent="0.2">
      <c r="A4330" s="260"/>
      <c r="B4330" s="181">
        <f t="shared" si="524"/>
        <v>0</v>
      </c>
      <c r="C4330" s="261"/>
      <c r="D4330" s="262"/>
      <c r="E4330" s="263"/>
      <c r="F4330" s="264"/>
      <c r="G4330" s="182">
        <f t="shared" si="525"/>
        <v>0</v>
      </c>
    </row>
    <row r="4331" spans="1:7" ht="20.100000000000001" customHeight="1" x14ac:dyDescent="0.2">
      <c r="A4331" s="260"/>
      <c r="B4331" s="181">
        <f t="shared" si="524"/>
        <v>0</v>
      </c>
      <c r="C4331" s="261"/>
      <c r="D4331" s="262"/>
      <c r="E4331" s="263"/>
      <c r="F4331" s="264"/>
      <c r="G4331" s="182">
        <f t="shared" si="525"/>
        <v>0</v>
      </c>
    </row>
    <row r="4332" spans="1:7" ht="20.100000000000001" customHeight="1" x14ac:dyDescent="0.2">
      <c r="A4332" s="260"/>
      <c r="B4332" s="181">
        <f t="shared" si="524"/>
        <v>0</v>
      </c>
      <c r="C4332" s="261"/>
      <c r="D4332" s="262"/>
      <c r="E4332" s="263"/>
      <c r="F4332" s="264"/>
      <c r="G4332" s="182">
        <f t="shared" si="525"/>
        <v>0</v>
      </c>
    </row>
    <row r="4333" spans="1:7" ht="20.100000000000001" customHeight="1" x14ac:dyDescent="0.2">
      <c r="A4333" s="260"/>
      <c r="B4333" s="181">
        <f t="shared" si="524"/>
        <v>0</v>
      </c>
      <c r="C4333" s="261"/>
      <c r="D4333" s="262"/>
      <c r="E4333" s="263"/>
      <c r="F4333" s="264"/>
      <c r="G4333" s="182">
        <f t="shared" si="525"/>
        <v>0</v>
      </c>
    </row>
    <row r="4334" spans="1:7" ht="20.100000000000001" customHeight="1" x14ac:dyDescent="0.2">
      <c r="A4334" s="260"/>
      <c r="B4334" s="181">
        <f t="shared" si="524"/>
        <v>0</v>
      </c>
      <c r="C4334" s="261"/>
      <c r="D4334" s="262"/>
      <c r="E4334" s="263"/>
      <c r="F4334" s="264"/>
      <c r="G4334" s="182">
        <f t="shared" si="525"/>
        <v>0</v>
      </c>
    </row>
    <row r="4335" spans="1:7" ht="20.100000000000001" customHeight="1" x14ac:dyDescent="0.2">
      <c r="A4335" s="260"/>
      <c r="B4335" s="181">
        <f t="shared" si="524"/>
        <v>0</v>
      </c>
      <c r="C4335" s="261"/>
      <c r="D4335" s="262"/>
      <c r="E4335" s="263"/>
      <c r="F4335" s="264"/>
      <c r="G4335" s="182">
        <f t="shared" si="525"/>
        <v>0</v>
      </c>
    </row>
    <row r="4336" spans="1:7" ht="20.100000000000001" customHeight="1" x14ac:dyDescent="0.2">
      <c r="A4336" s="183"/>
      <c r="B4336" s="169"/>
      <c r="C4336" s="169"/>
      <c r="D4336" s="164"/>
      <c r="E4336" s="165"/>
      <c r="F4336" s="184" t="s">
        <v>39</v>
      </c>
      <c r="G4336" s="185">
        <f>SUBTOTAL(9,G4326:G4335)</f>
        <v>0</v>
      </c>
    </row>
    <row r="4337" spans="1:7" ht="20.100000000000001" customHeight="1" x14ac:dyDescent="0.2">
      <c r="A4337" s="183"/>
      <c r="B4337" s="169"/>
      <c r="C4337" s="186" t="s">
        <v>827</v>
      </c>
      <c r="D4337" s="164"/>
      <c r="E4337" s="165"/>
      <c r="F4337" s="169"/>
      <c r="G4337" s="187"/>
    </row>
    <row r="4338" spans="1:7" ht="20.100000000000001" customHeight="1" x14ac:dyDescent="0.2">
      <c r="A4338" s="260"/>
      <c r="B4338" s="181">
        <f t="shared" ref="B4338:B4346" si="526">IF(A4338=0,0,VLOOKUP(A4338,Tabla_Indices,2,FALSE))</f>
        <v>0</v>
      </c>
      <c r="C4338" s="261"/>
      <c r="D4338" s="262"/>
      <c r="E4338" s="263"/>
      <c r="F4338" s="268"/>
      <c r="G4338" s="188">
        <f>ROUND(E4338*F4338,2)</f>
        <v>0</v>
      </c>
    </row>
    <row r="4339" spans="1:7" ht="20.100000000000001" customHeight="1" x14ac:dyDescent="0.2">
      <c r="A4339" s="260"/>
      <c r="B4339" s="181">
        <f t="shared" si="526"/>
        <v>0</v>
      </c>
      <c r="C4339" s="267"/>
      <c r="D4339" s="262"/>
      <c r="E4339" s="263"/>
      <c r="F4339" s="264"/>
      <c r="G4339" s="188">
        <f>ROUND(E4339*F4339,2)</f>
        <v>0</v>
      </c>
    </row>
    <row r="4340" spans="1:7" ht="20.100000000000001" customHeight="1" x14ac:dyDescent="0.2">
      <c r="A4340" s="260"/>
      <c r="B4340" s="181">
        <f t="shared" si="526"/>
        <v>0</v>
      </c>
      <c r="C4340" s="269"/>
      <c r="D4340" s="262"/>
      <c r="E4340" s="263"/>
      <c r="F4340" s="264"/>
      <c r="G4340" s="188">
        <f>ROUND(E4340*F4340,2)</f>
        <v>0</v>
      </c>
    </row>
    <row r="4341" spans="1:7" ht="20.100000000000001" customHeight="1" x14ac:dyDescent="0.2">
      <c r="A4341" s="260"/>
      <c r="B4341" s="181">
        <f t="shared" si="526"/>
        <v>0</v>
      </c>
      <c r="C4341" s="269"/>
      <c r="D4341" s="262"/>
      <c r="E4341" s="263"/>
      <c r="F4341" s="264"/>
      <c r="G4341" s="188">
        <f>ROUND(E4341*F4341,2)</f>
        <v>0</v>
      </c>
    </row>
    <row r="4342" spans="1:7" ht="20.100000000000001" customHeight="1" x14ac:dyDescent="0.2">
      <c r="A4342" s="260"/>
      <c r="B4342" s="181">
        <f t="shared" si="526"/>
        <v>0</v>
      </c>
      <c r="C4342" s="269"/>
      <c r="D4342" s="262"/>
      <c r="E4342" s="263"/>
      <c r="F4342" s="264"/>
      <c r="G4342" s="188">
        <f t="shared" ref="G4342:G4346" si="527">ROUND(E4342*F4342,2)</f>
        <v>0</v>
      </c>
    </row>
    <row r="4343" spans="1:7" ht="20.100000000000001" customHeight="1" x14ac:dyDescent="0.2">
      <c r="A4343" s="260"/>
      <c r="B4343" s="181">
        <f t="shared" si="526"/>
        <v>0</v>
      </c>
      <c r="C4343" s="269"/>
      <c r="D4343" s="262"/>
      <c r="E4343" s="263"/>
      <c r="F4343" s="264"/>
      <c r="G4343" s="188">
        <f t="shared" si="527"/>
        <v>0</v>
      </c>
    </row>
    <row r="4344" spans="1:7" ht="20.100000000000001" customHeight="1" x14ac:dyDescent="0.2">
      <c r="A4344" s="260"/>
      <c r="B4344" s="181">
        <f t="shared" si="526"/>
        <v>0</v>
      </c>
      <c r="C4344" s="261"/>
      <c r="D4344" s="262"/>
      <c r="E4344" s="263"/>
      <c r="F4344" s="264"/>
      <c r="G4344" s="188">
        <f t="shared" si="527"/>
        <v>0</v>
      </c>
    </row>
    <row r="4345" spans="1:7" ht="20.100000000000001" customHeight="1" x14ac:dyDescent="0.2">
      <c r="A4345" s="260"/>
      <c r="B4345" s="181">
        <f t="shared" si="526"/>
        <v>0</v>
      </c>
      <c r="C4345" s="261"/>
      <c r="D4345" s="262"/>
      <c r="E4345" s="263"/>
      <c r="F4345" s="264"/>
      <c r="G4345" s="188">
        <f t="shared" si="527"/>
        <v>0</v>
      </c>
    </row>
    <row r="4346" spans="1:7" ht="20.100000000000001" customHeight="1" x14ac:dyDescent="0.2">
      <c r="A4346" s="260"/>
      <c r="B4346" s="181">
        <f t="shared" si="526"/>
        <v>0</v>
      </c>
      <c r="C4346" s="261"/>
      <c r="D4346" s="262"/>
      <c r="E4346" s="263"/>
      <c r="F4346" s="264"/>
      <c r="G4346" s="188">
        <f t="shared" si="527"/>
        <v>0</v>
      </c>
    </row>
    <row r="4347" spans="1:7" ht="20.100000000000001" customHeight="1" x14ac:dyDescent="0.2">
      <c r="A4347" s="189"/>
      <c r="B4347" s="164"/>
      <c r="C4347" s="169"/>
      <c r="D4347" s="164"/>
      <c r="E4347" s="165"/>
      <c r="F4347" s="184" t="s">
        <v>40</v>
      </c>
      <c r="G4347" s="185">
        <f>SUBTOTAL(9,G4338:G4346)</f>
        <v>0</v>
      </c>
    </row>
    <row r="4348" spans="1:7" ht="20.100000000000001" customHeight="1" thickBot="1" x14ac:dyDescent="0.25">
      <c r="A4348" s="190"/>
      <c r="B4348" s="191"/>
      <c r="C4348" s="192"/>
      <c r="D4348" s="191"/>
      <c r="E4348" s="193"/>
      <c r="F4348" s="194"/>
      <c r="G4348" s="195"/>
    </row>
    <row r="4349" spans="1:7" ht="20.100000000000001" customHeight="1" thickBot="1" x14ac:dyDescent="0.25">
      <c r="A4349" s="244" t="str">
        <f>B4307</f>
        <v>26-2</v>
      </c>
      <c r="B4349" s="242" t="str">
        <f>C4307</f>
        <v>Cierre Laterales y Fondo</v>
      </c>
      <c r="C4349" s="196"/>
      <c r="D4349" s="196" t="s">
        <v>41</v>
      </c>
      <c r="E4349" s="197"/>
      <c r="F4349" s="198" t="s">
        <v>42</v>
      </c>
      <c r="G4349" s="199">
        <f>SUBTOTAL(9,G4312:G4348)</f>
        <v>0</v>
      </c>
    </row>
    <row r="4350" spans="1:7" ht="20.100000000000001" customHeight="1" thickTop="1" thickBot="1" x14ac:dyDescent="0.25"/>
    <row r="4351" spans="1:7" ht="20.100000000000001" customHeight="1" thickTop="1" x14ac:dyDescent="0.2">
      <c r="A4351" s="335" t="s">
        <v>44</v>
      </c>
      <c r="B4351" s="336"/>
      <c r="C4351" s="336"/>
      <c r="D4351" s="336"/>
      <c r="E4351" s="336"/>
      <c r="F4351" s="336"/>
      <c r="G4351" s="337"/>
    </row>
    <row r="4352" spans="1:7" ht="20.100000000000001" customHeight="1" x14ac:dyDescent="0.2">
      <c r="A4352" s="154" t="s">
        <v>823</v>
      </c>
      <c r="B4352" s="155" t="str">
        <f>Comitente</f>
        <v>DIRECCIÓN ARQUITECTURA</v>
      </c>
      <c r="C4352" s="156"/>
      <c r="D4352" s="157"/>
      <c r="E4352" s="157"/>
      <c r="F4352" s="158"/>
      <c r="G4352" s="159"/>
    </row>
    <row r="4353" spans="1:7" ht="20.100000000000001" customHeight="1" x14ac:dyDescent="0.2">
      <c r="A4353" s="154" t="s">
        <v>824</v>
      </c>
      <c r="B4353" s="155">
        <f>Contratista</f>
        <v>0</v>
      </c>
      <c r="C4353" s="160"/>
      <c r="D4353" s="160"/>
      <c r="E4353" s="160"/>
      <c r="F4353" s="155"/>
      <c r="G4353" s="161"/>
    </row>
    <row r="4354" spans="1:7" ht="20.100000000000001" customHeight="1" x14ac:dyDescent="0.2">
      <c r="A4354" s="154" t="s">
        <v>31</v>
      </c>
      <c r="B4354" s="155" t="str">
        <f>Obra</f>
        <v>ESTADIO DEPORTIVO U.P.C.N.</v>
      </c>
      <c r="C4354" s="160"/>
      <c r="D4354" s="160"/>
      <c r="E4354" s="160"/>
      <c r="F4354" s="155" t="s">
        <v>45</v>
      </c>
      <c r="G4354" s="161" t="str">
        <f>Fecha_Base</f>
        <v>02/11/2017</v>
      </c>
    </row>
    <row r="4355" spans="1:7" ht="20.100000000000001" customHeight="1" x14ac:dyDescent="0.2">
      <c r="A4355" s="162" t="s">
        <v>822</v>
      </c>
      <c r="B4355" s="163" t="str">
        <f>Ubicación</f>
        <v>DEPARTAMENTO RAWSON</v>
      </c>
      <c r="C4355" s="163"/>
      <c r="D4355" s="164"/>
      <c r="E4355" s="165"/>
      <c r="F4355" s="166"/>
      <c r="G4355" s="167"/>
    </row>
    <row r="4356" spans="1:7" ht="20.100000000000001" customHeight="1" x14ac:dyDescent="0.2">
      <c r="A4356" s="162" t="s">
        <v>46</v>
      </c>
      <c r="B4356" s="270">
        <v>27</v>
      </c>
      <c r="C4356" s="169" t="str">
        <f>IF(B4356="","",VLOOKUP(B4356,Computo_Presupuesto,2,FALSE))</f>
        <v>EQUIPAMIENTO</v>
      </c>
      <c r="D4356" s="170"/>
      <c r="E4356" s="165"/>
      <c r="F4356" s="166"/>
      <c r="G4356" s="167"/>
    </row>
    <row r="4357" spans="1:7" ht="20.100000000000001" customHeight="1" x14ac:dyDescent="0.2">
      <c r="A4357" s="162" t="s">
        <v>32</v>
      </c>
      <c r="B4357" s="248" t="s">
        <v>1815</v>
      </c>
      <c r="C4357" s="169" t="str">
        <f>IF(B4357=0,"",VLOOKUP(B4357,Computo_Presupuesto,2,FALSE))</f>
        <v>Gradas</v>
      </c>
      <c r="D4357" s="164"/>
      <c r="E4357" s="165"/>
      <c r="F4357" s="163" t="s">
        <v>33</v>
      </c>
      <c r="G4357" s="171" t="str">
        <f>IF(B4357=0,"",VLOOKUP(B4357,Computo_Presupuesto,4,FALSE))</f>
        <v>gl</v>
      </c>
    </row>
    <row r="4358" spans="1:7" ht="20.100000000000001" customHeight="1" x14ac:dyDescent="0.2">
      <c r="A4358" s="162"/>
      <c r="B4358" s="163"/>
      <c r="C4358" s="169"/>
      <c r="D4358" s="164"/>
      <c r="E4358" s="165"/>
      <c r="F4358" s="169"/>
      <c r="G4358" s="172"/>
    </row>
    <row r="4359" spans="1:7" ht="20.100000000000001" customHeight="1" x14ac:dyDescent="0.2">
      <c r="A4359" s="338" t="s">
        <v>685</v>
      </c>
      <c r="B4359" s="339"/>
      <c r="C4359" s="340" t="s">
        <v>0</v>
      </c>
      <c r="D4359" s="340" t="s">
        <v>34</v>
      </c>
      <c r="E4359" s="341" t="s">
        <v>35</v>
      </c>
      <c r="F4359" s="342" t="s">
        <v>36</v>
      </c>
      <c r="G4359" s="343" t="s">
        <v>37</v>
      </c>
    </row>
    <row r="4360" spans="1:7" ht="20.100000000000001" customHeight="1" x14ac:dyDescent="0.2">
      <c r="A4360" s="173" t="s">
        <v>686</v>
      </c>
      <c r="B4360" s="174" t="s">
        <v>687</v>
      </c>
      <c r="C4360" s="340"/>
      <c r="D4360" s="340"/>
      <c r="E4360" s="341"/>
      <c r="F4360" s="342"/>
      <c r="G4360" s="343"/>
    </row>
    <row r="4361" spans="1:7" ht="20.100000000000001" customHeight="1" x14ac:dyDescent="0.2">
      <c r="A4361" s="307"/>
      <c r="B4361" s="175"/>
      <c r="C4361" s="176" t="s">
        <v>825</v>
      </c>
      <c r="D4361" s="177"/>
      <c r="E4361" s="178"/>
      <c r="F4361" s="179"/>
      <c r="G4361" s="180"/>
    </row>
    <row r="4362" spans="1:7" ht="20.100000000000001" customHeight="1" x14ac:dyDescent="0.2">
      <c r="A4362" s="260"/>
      <c r="B4362" s="181">
        <f t="shared" ref="B4362:B4373" si="528">IF(A4362=0,0,VLOOKUP(A4362,Tabla_Indices,2,FALSE))</f>
        <v>0</v>
      </c>
      <c r="C4362" s="261"/>
      <c r="D4362" s="262"/>
      <c r="E4362" s="263"/>
      <c r="F4362" s="264"/>
      <c r="G4362" s="182">
        <f>ROUND(E4362*F4362,2)</f>
        <v>0</v>
      </c>
    </row>
    <row r="4363" spans="1:7" ht="20.100000000000001" customHeight="1" x14ac:dyDescent="0.2">
      <c r="A4363" s="265"/>
      <c r="B4363" s="181">
        <f t="shared" si="528"/>
        <v>0</v>
      </c>
      <c r="C4363" s="261"/>
      <c r="D4363" s="262"/>
      <c r="E4363" s="263"/>
      <c r="F4363" s="264"/>
      <c r="G4363" s="182">
        <f t="shared" ref="G4363:G4373" si="529">ROUND(E4363*F4363,2)</f>
        <v>0</v>
      </c>
    </row>
    <row r="4364" spans="1:7" ht="20.100000000000001" customHeight="1" x14ac:dyDescent="0.2">
      <c r="A4364" s="260"/>
      <c r="B4364" s="181">
        <f t="shared" si="528"/>
        <v>0</v>
      </c>
      <c r="C4364" s="261"/>
      <c r="D4364" s="262"/>
      <c r="E4364" s="263"/>
      <c r="F4364" s="264"/>
      <c r="G4364" s="182">
        <f t="shared" si="529"/>
        <v>0</v>
      </c>
    </row>
    <row r="4365" spans="1:7" ht="20.100000000000001" customHeight="1" x14ac:dyDescent="0.2">
      <c r="A4365" s="260"/>
      <c r="B4365" s="181">
        <f t="shared" si="528"/>
        <v>0</v>
      </c>
      <c r="C4365" s="261"/>
      <c r="D4365" s="262"/>
      <c r="E4365" s="263"/>
      <c r="F4365" s="264"/>
      <c r="G4365" s="182">
        <f t="shared" si="529"/>
        <v>0</v>
      </c>
    </row>
    <row r="4366" spans="1:7" ht="20.100000000000001" customHeight="1" x14ac:dyDescent="0.2">
      <c r="A4366" s="260"/>
      <c r="B4366" s="181">
        <f t="shared" si="528"/>
        <v>0</v>
      </c>
      <c r="C4366" s="261"/>
      <c r="D4366" s="262"/>
      <c r="E4366" s="266"/>
      <c r="F4366" s="264"/>
      <c r="G4366" s="182">
        <f t="shared" si="529"/>
        <v>0</v>
      </c>
    </row>
    <row r="4367" spans="1:7" ht="20.100000000000001" customHeight="1" x14ac:dyDescent="0.2">
      <c r="A4367" s="260"/>
      <c r="B4367" s="181">
        <f t="shared" si="528"/>
        <v>0</v>
      </c>
      <c r="C4367" s="261"/>
      <c r="D4367" s="262"/>
      <c r="E4367" s="266"/>
      <c r="F4367" s="264"/>
      <c r="G4367" s="182">
        <f t="shared" si="529"/>
        <v>0</v>
      </c>
    </row>
    <row r="4368" spans="1:7" ht="20.100000000000001" customHeight="1" x14ac:dyDescent="0.2">
      <c r="A4368" s="260"/>
      <c r="B4368" s="181">
        <f t="shared" si="528"/>
        <v>0</v>
      </c>
      <c r="C4368" s="261"/>
      <c r="D4368" s="262"/>
      <c r="E4368" s="263"/>
      <c r="F4368" s="264"/>
      <c r="G4368" s="182">
        <f t="shared" si="529"/>
        <v>0</v>
      </c>
    </row>
    <row r="4369" spans="1:7" ht="20.100000000000001" customHeight="1" x14ac:dyDescent="0.2">
      <c r="A4369" s="260"/>
      <c r="B4369" s="181">
        <f t="shared" si="528"/>
        <v>0</v>
      </c>
      <c r="C4369" s="261"/>
      <c r="D4369" s="262"/>
      <c r="E4369" s="263"/>
      <c r="F4369" s="264"/>
      <c r="G4369" s="182">
        <f t="shared" si="529"/>
        <v>0</v>
      </c>
    </row>
    <row r="4370" spans="1:7" ht="20.100000000000001" customHeight="1" x14ac:dyDescent="0.2">
      <c r="A4370" s="260"/>
      <c r="B4370" s="181">
        <f t="shared" si="528"/>
        <v>0</v>
      </c>
      <c r="C4370" s="261"/>
      <c r="D4370" s="262"/>
      <c r="E4370" s="263"/>
      <c r="F4370" s="264"/>
      <c r="G4370" s="182">
        <f t="shared" si="529"/>
        <v>0</v>
      </c>
    </row>
    <row r="4371" spans="1:7" ht="20.100000000000001" customHeight="1" x14ac:dyDescent="0.2">
      <c r="A4371" s="260"/>
      <c r="B4371" s="181">
        <f t="shared" si="528"/>
        <v>0</v>
      </c>
      <c r="C4371" s="261"/>
      <c r="D4371" s="262"/>
      <c r="E4371" s="263"/>
      <c r="F4371" s="264"/>
      <c r="G4371" s="182">
        <f t="shared" si="529"/>
        <v>0</v>
      </c>
    </row>
    <row r="4372" spans="1:7" ht="20.100000000000001" customHeight="1" x14ac:dyDescent="0.2">
      <c r="A4372" s="260"/>
      <c r="B4372" s="181">
        <f t="shared" si="528"/>
        <v>0</v>
      </c>
      <c r="C4372" s="261"/>
      <c r="D4372" s="262"/>
      <c r="E4372" s="263"/>
      <c r="F4372" s="264"/>
      <c r="G4372" s="182">
        <f t="shared" si="529"/>
        <v>0</v>
      </c>
    </row>
    <row r="4373" spans="1:7" ht="20.100000000000001" customHeight="1" x14ac:dyDescent="0.2">
      <c r="A4373" s="260"/>
      <c r="B4373" s="181">
        <f t="shared" si="528"/>
        <v>0</v>
      </c>
      <c r="C4373" s="261"/>
      <c r="D4373" s="262"/>
      <c r="E4373" s="263"/>
      <c r="F4373" s="264"/>
      <c r="G4373" s="182">
        <f t="shared" si="529"/>
        <v>0</v>
      </c>
    </row>
    <row r="4374" spans="1:7" ht="20.100000000000001" customHeight="1" x14ac:dyDescent="0.2">
      <c r="A4374" s="183"/>
      <c r="B4374" s="169"/>
      <c r="C4374" s="169"/>
      <c r="D4374" s="164"/>
      <c r="E4374" s="165"/>
      <c r="F4374" s="184" t="s">
        <v>38</v>
      </c>
      <c r="G4374" s="185">
        <f>SUBTOTAL(9,G4362:G4373)</f>
        <v>0</v>
      </c>
    </row>
    <row r="4375" spans="1:7" ht="20.100000000000001" customHeight="1" x14ac:dyDescent="0.2">
      <c r="A4375" s="183"/>
      <c r="B4375" s="169"/>
      <c r="C4375" s="186" t="s">
        <v>826</v>
      </c>
      <c r="D4375" s="164"/>
      <c r="E4375" s="165"/>
      <c r="F4375" s="166"/>
      <c r="G4375" s="187"/>
    </row>
    <row r="4376" spans="1:7" ht="20.100000000000001" customHeight="1" x14ac:dyDescent="0.2">
      <c r="A4376" s="260"/>
      <c r="B4376" s="181">
        <f t="shared" ref="B4376:B4385" si="530">IF(A4376=0,0,VLOOKUP(A4376,Tabla_Indices,2,FALSE))</f>
        <v>0</v>
      </c>
      <c r="C4376" s="267"/>
      <c r="D4376" s="262"/>
      <c r="E4376" s="263"/>
      <c r="F4376" s="264"/>
      <c r="G4376" s="182">
        <f>ROUND(E4376*F4376,2)</f>
        <v>0</v>
      </c>
    </row>
    <row r="4377" spans="1:7" ht="20.100000000000001" customHeight="1" x14ac:dyDescent="0.2">
      <c r="A4377" s="260"/>
      <c r="B4377" s="181">
        <f t="shared" si="530"/>
        <v>0</v>
      </c>
      <c r="C4377" s="261"/>
      <c r="D4377" s="262"/>
      <c r="E4377" s="263"/>
      <c r="F4377" s="264"/>
      <c r="G4377" s="182">
        <f>ROUND(E4377*F4377,2)</f>
        <v>0</v>
      </c>
    </row>
    <row r="4378" spans="1:7" ht="20.100000000000001" customHeight="1" x14ac:dyDescent="0.2">
      <c r="A4378" s="260"/>
      <c r="B4378" s="181">
        <f t="shared" si="530"/>
        <v>0</v>
      </c>
      <c r="C4378" s="261"/>
      <c r="D4378" s="262"/>
      <c r="E4378" s="263"/>
      <c r="F4378" s="264"/>
      <c r="G4378" s="182">
        <f t="shared" ref="G4378:G4385" si="531">ROUND(E4378*F4378,2)</f>
        <v>0</v>
      </c>
    </row>
    <row r="4379" spans="1:7" ht="20.100000000000001" customHeight="1" x14ac:dyDescent="0.2">
      <c r="A4379" s="260"/>
      <c r="B4379" s="181">
        <f t="shared" si="530"/>
        <v>0</v>
      </c>
      <c r="C4379" s="261"/>
      <c r="D4379" s="262"/>
      <c r="E4379" s="263"/>
      <c r="F4379" s="264"/>
      <c r="G4379" s="182">
        <f t="shared" si="531"/>
        <v>0</v>
      </c>
    </row>
    <row r="4380" spans="1:7" ht="20.100000000000001" customHeight="1" x14ac:dyDescent="0.2">
      <c r="A4380" s="260"/>
      <c r="B4380" s="181">
        <f t="shared" si="530"/>
        <v>0</v>
      </c>
      <c r="C4380" s="261"/>
      <c r="D4380" s="262"/>
      <c r="E4380" s="263"/>
      <c r="F4380" s="264"/>
      <c r="G4380" s="182">
        <f t="shared" si="531"/>
        <v>0</v>
      </c>
    </row>
    <row r="4381" spans="1:7" ht="20.100000000000001" customHeight="1" x14ac:dyDescent="0.2">
      <c r="A4381" s="260"/>
      <c r="B4381" s="181">
        <f t="shared" si="530"/>
        <v>0</v>
      </c>
      <c r="C4381" s="261"/>
      <c r="D4381" s="262"/>
      <c r="E4381" s="263"/>
      <c r="F4381" s="264"/>
      <c r="G4381" s="182">
        <f t="shared" si="531"/>
        <v>0</v>
      </c>
    </row>
    <row r="4382" spans="1:7" ht="20.100000000000001" customHeight="1" x14ac:dyDescent="0.2">
      <c r="A4382" s="260"/>
      <c r="B4382" s="181">
        <f t="shared" si="530"/>
        <v>0</v>
      </c>
      <c r="C4382" s="261"/>
      <c r="D4382" s="262"/>
      <c r="E4382" s="263"/>
      <c r="F4382" s="264"/>
      <c r="G4382" s="182">
        <f t="shared" si="531"/>
        <v>0</v>
      </c>
    </row>
    <row r="4383" spans="1:7" ht="20.100000000000001" customHeight="1" x14ac:dyDescent="0.2">
      <c r="A4383" s="260"/>
      <c r="B4383" s="181">
        <f t="shared" si="530"/>
        <v>0</v>
      </c>
      <c r="C4383" s="261"/>
      <c r="D4383" s="262"/>
      <c r="E4383" s="263"/>
      <c r="F4383" s="264"/>
      <c r="G4383" s="182">
        <f t="shared" si="531"/>
        <v>0</v>
      </c>
    </row>
    <row r="4384" spans="1:7" ht="20.100000000000001" customHeight="1" x14ac:dyDescent="0.2">
      <c r="A4384" s="260"/>
      <c r="B4384" s="181">
        <f t="shared" si="530"/>
        <v>0</v>
      </c>
      <c r="C4384" s="261"/>
      <c r="D4384" s="262"/>
      <c r="E4384" s="263"/>
      <c r="F4384" s="264"/>
      <c r="G4384" s="182">
        <f t="shared" si="531"/>
        <v>0</v>
      </c>
    </row>
    <row r="4385" spans="1:7" ht="20.100000000000001" customHeight="1" x14ac:dyDescent="0.2">
      <c r="A4385" s="260"/>
      <c r="B4385" s="181">
        <f t="shared" si="530"/>
        <v>0</v>
      </c>
      <c r="C4385" s="261"/>
      <c r="D4385" s="262"/>
      <c r="E4385" s="263"/>
      <c r="F4385" s="264"/>
      <c r="G4385" s="182">
        <f t="shared" si="531"/>
        <v>0</v>
      </c>
    </row>
    <row r="4386" spans="1:7" ht="20.100000000000001" customHeight="1" x14ac:dyDescent="0.2">
      <c r="A4386" s="183"/>
      <c r="B4386" s="169"/>
      <c r="C4386" s="169"/>
      <c r="D4386" s="164"/>
      <c r="E4386" s="165"/>
      <c r="F4386" s="184" t="s">
        <v>39</v>
      </c>
      <c r="G4386" s="185">
        <f>SUBTOTAL(9,G4376:G4385)</f>
        <v>0</v>
      </c>
    </row>
    <row r="4387" spans="1:7" ht="20.100000000000001" customHeight="1" x14ac:dyDescent="0.2">
      <c r="A4387" s="183"/>
      <c r="B4387" s="169"/>
      <c r="C4387" s="186" t="s">
        <v>827</v>
      </c>
      <c r="D4387" s="164"/>
      <c r="E4387" s="165"/>
      <c r="F4387" s="169"/>
      <c r="G4387" s="187"/>
    </row>
    <row r="4388" spans="1:7" ht="20.100000000000001" customHeight="1" x14ac:dyDescent="0.2">
      <c r="A4388" s="260"/>
      <c r="B4388" s="181">
        <f t="shared" ref="B4388:B4396" si="532">IF(A4388=0,0,VLOOKUP(A4388,Tabla_Indices,2,FALSE))</f>
        <v>0</v>
      </c>
      <c r="C4388" s="261"/>
      <c r="D4388" s="262"/>
      <c r="E4388" s="263"/>
      <c r="F4388" s="268"/>
      <c r="G4388" s="188">
        <f>ROUND(E4388*F4388,2)</f>
        <v>0</v>
      </c>
    </row>
    <row r="4389" spans="1:7" ht="20.100000000000001" customHeight="1" x14ac:dyDescent="0.2">
      <c r="A4389" s="260"/>
      <c r="B4389" s="181">
        <f t="shared" si="532"/>
        <v>0</v>
      </c>
      <c r="C4389" s="267"/>
      <c r="D4389" s="262"/>
      <c r="E4389" s="263"/>
      <c r="F4389" s="264"/>
      <c r="G4389" s="188">
        <f>ROUND(E4389*F4389,2)</f>
        <v>0</v>
      </c>
    </row>
    <row r="4390" spans="1:7" ht="20.100000000000001" customHeight="1" x14ac:dyDescent="0.2">
      <c r="A4390" s="260"/>
      <c r="B4390" s="181">
        <f t="shared" si="532"/>
        <v>0</v>
      </c>
      <c r="C4390" s="269"/>
      <c r="D4390" s="262"/>
      <c r="E4390" s="263"/>
      <c r="F4390" s="264"/>
      <c r="G4390" s="188">
        <f>ROUND(E4390*F4390,2)</f>
        <v>0</v>
      </c>
    </row>
    <row r="4391" spans="1:7" ht="20.100000000000001" customHeight="1" x14ac:dyDescent="0.2">
      <c r="A4391" s="260"/>
      <c r="B4391" s="181">
        <f t="shared" si="532"/>
        <v>0</v>
      </c>
      <c r="C4391" s="269"/>
      <c r="D4391" s="262"/>
      <c r="E4391" s="263"/>
      <c r="F4391" s="264"/>
      <c r="G4391" s="188">
        <f>ROUND(E4391*F4391,2)</f>
        <v>0</v>
      </c>
    </row>
    <row r="4392" spans="1:7" ht="20.100000000000001" customHeight="1" x14ac:dyDescent="0.2">
      <c r="A4392" s="260"/>
      <c r="B4392" s="181">
        <f t="shared" si="532"/>
        <v>0</v>
      </c>
      <c r="C4392" s="269"/>
      <c r="D4392" s="262"/>
      <c r="E4392" s="263"/>
      <c r="F4392" s="264"/>
      <c r="G4392" s="188">
        <f t="shared" ref="G4392:G4396" si="533">ROUND(E4392*F4392,2)</f>
        <v>0</v>
      </c>
    </row>
    <row r="4393" spans="1:7" ht="20.100000000000001" customHeight="1" x14ac:dyDescent="0.2">
      <c r="A4393" s="260"/>
      <c r="B4393" s="181">
        <f t="shared" si="532"/>
        <v>0</v>
      </c>
      <c r="C4393" s="269"/>
      <c r="D4393" s="262"/>
      <c r="E4393" s="263"/>
      <c r="F4393" s="264"/>
      <c r="G4393" s="188">
        <f t="shared" si="533"/>
        <v>0</v>
      </c>
    </row>
    <row r="4394" spans="1:7" ht="20.100000000000001" customHeight="1" x14ac:dyDescent="0.2">
      <c r="A4394" s="260"/>
      <c r="B4394" s="181">
        <f t="shared" si="532"/>
        <v>0</v>
      </c>
      <c r="C4394" s="261"/>
      <c r="D4394" s="262"/>
      <c r="E4394" s="263"/>
      <c r="F4394" s="264"/>
      <c r="G4394" s="188">
        <f t="shared" si="533"/>
        <v>0</v>
      </c>
    </row>
    <row r="4395" spans="1:7" ht="20.100000000000001" customHeight="1" x14ac:dyDescent="0.2">
      <c r="A4395" s="260"/>
      <c r="B4395" s="181">
        <f t="shared" si="532"/>
        <v>0</v>
      </c>
      <c r="C4395" s="261"/>
      <c r="D4395" s="262"/>
      <c r="E4395" s="263"/>
      <c r="F4395" s="264"/>
      <c r="G4395" s="188">
        <f t="shared" si="533"/>
        <v>0</v>
      </c>
    </row>
    <row r="4396" spans="1:7" ht="20.100000000000001" customHeight="1" x14ac:dyDescent="0.2">
      <c r="A4396" s="260"/>
      <c r="B4396" s="181">
        <f t="shared" si="532"/>
        <v>0</v>
      </c>
      <c r="C4396" s="261"/>
      <c r="D4396" s="262"/>
      <c r="E4396" s="263"/>
      <c r="F4396" s="264"/>
      <c r="G4396" s="188">
        <f t="shared" si="533"/>
        <v>0</v>
      </c>
    </row>
    <row r="4397" spans="1:7" ht="20.100000000000001" customHeight="1" x14ac:dyDescent="0.2">
      <c r="A4397" s="189"/>
      <c r="B4397" s="164"/>
      <c r="C4397" s="169"/>
      <c r="D4397" s="164"/>
      <c r="E4397" s="165"/>
      <c r="F4397" s="184" t="s">
        <v>40</v>
      </c>
      <c r="G4397" s="185">
        <f>SUBTOTAL(9,G4388:G4396)</f>
        <v>0</v>
      </c>
    </row>
    <row r="4398" spans="1:7" ht="20.100000000000001" customHeight="1" thickBot="1" x14ac:dyDescent="0.25">
      <c r="A4398" s="190"/>
      <c r="B4398" s="191"/>
      <c r="C4398" s="192"/>
      <c r="D4398" s="191"/>
      <c r="E4398" s="193"/>
      <c r="F4398" s="194"/>
      <c r="G4398" s="195"/>
    </row>
    <row r="4399" spans="1:7" ht="20.100000000000001" customHeight="1" thickBot="1" x14ac:dyDescent="0.25">
      <c r="A4399" s="244" t="str">
        <f>B4357</f>
        <v>27-1</v>
      </c>
      <c r="B4399" s="242" t="str">
        <f>C4357</f>
        <v>Gradas</v>
      </c>
      <c r="C4399" s="196"/>
      <c r="D4399" s="196" t="s">
        <v>41</v>
      </c>
      <c r="E4399" s="197"/>
      <c r="F4399" s="198" t="s">
        <v>42</v>
      </c>
      <c r="G4399" s="199">
        <f>SUBTOTAL(9,G4362:G4398)</f>
        <v>0</v>
      </c>
    </row>
    <row r="4400" spans="1:7" ht="20.100000000000001" customHeight="1" thickTop="1" thickBot="1" x14ac:dyDescent="0.25"/>
    <row r="4401" spans="1:7" ht="20.100000000000001" customHeight="1" thickTop="1" x14ac:dyDescent="0.2">
      <c r="A4401" s="335" t="s">
        <v>44</v>
      </c>
      <c r="B4401" s="336"/>
      <c r="C4401" s="336"/>
      <c r="D4401" s="336"/>
      <c r="E4401" s="336"/>
      <c r="F4401" s="336"/>
      <c r="G4401" s="337"/>
    </row>
    <row r="4402" spans="1:7" ht="20.100000000000001" customHeight="1" x14ac:dyDescent="0.2">
      <c r="A4402" s="154" t="s">
        <v>823</v>
      </c>
      <c r="B4402" s="155" t="str">
        <f>Comitente</f>
        <v>DIRECCIÓN ARQUITECTURA</v>
      </c>
      <c r="C4402" s="156"/>
      <c r="D4402" s="157"/>
      <c r="E4402" s="157"/>
      <c r="F4402" s="158"/>
      <c r="G4402" s="159"/>
    </row>
    <row r="4403" spans="1:7" ht="20.100000000000001" customHeight="1" x14ac:dyDescent="0.2">
      <c r="A4403" s="154" t="s">
        <v>824</v>
      </c>
      <c r="B4403" s="155">
        <f>Contratista</f>
        <v>0</v>
      </c>
      <c r="C4403" s="160"/>
      <c r="D4403" s="160"/>
      <c r="E4403" s="160"/>
      <c r="F4403" s="155"/>
      <c r="G4403" s="161"/>
    </row>
    <row r="4404" spans="1:7" ht="20.100000000000001" customHeight="1" x14ac:dyDescent="0.2">
      <c r="A4404" s="154" t="s">
        <v>31</v>
      </c>
      <c r="B4404" s="155" t="str">
        <f>Obra</f>
        <v>ESTADIO DEPORTIVO U.P.C.N.</v>
      </c>
      <c r="C4404" s="160"/>
      <c r="D4404" s="160"/>
      <c r="E4404" s="160"/>
      <c r="F4404" s="155" t="s">
        <v>45</v>
      </c>
      <c r="G4404" s="161" t="str">
        <f>Fecha_Base</f>
        <v>02/11/2017</v>
      </c>
    </row>
    <row r="4405" spans="1:7" ht="20.100000000000001" customHeight="1" x14ac:dyDescent="0.2">
      <c r="A4405" s="162" t="s">
        <v>822</v>
      </c>
      <c r="B4405" s="163" t="str">
        <f>Ubicación</f>
        <v>DEPARTAMENTO RAWSON</v>
      </c>
      <c r="C4405" s="163"/>
      <c r="D4405" s="164"/>
      <c r="E4405" s="165"/>
      <c r="F4405" s="166"/>
      <c r="G4405" s="167"/>
    </row>
    <row r="4406" spans="1:7" ht="20.100000000000001" customHeight="1" x14ac:dyDescent="0.2">
      <c r="A4406" s="162" t="s">
        <v>46</v>
      </c>
      <c r="B4406" s="270">
        <v>27</v>
      </c>
      <c r="C4406" s="169" t="str">
        <f>IF(B4406="","",VLOOKUP(B4406,Computo_Presupuesto,2,FALSE))</f>
        <v>EQUIPAMIENTO</v>
      </c>
      <c r="D4406" s="170"/>
      <c r="E4406" s="165"/>
      <c r="F4406" s="166"/>
      <c r="G4406" s="167"/>
    </row>
    <row r="4407" spans="1:7" ht="20.100000000000001" customHeight="1" x14ac:dyDescent="0.2">
      <c r="A4407" s="162" t="s">
        <v>32</v>
      </c>
      <c r="B4407" s="248" t="s">
        <v>1816</v>
      </c>
      <c r="C4407" s="169" t="str">
        <f>IF(B4407=0,"",VLOOKUP(B4407,Computo_Presupuesto,2,FALSE))</f>
        <v>Equipamientos deportivo</v>
      </c>
      <c r="D4407" s="164"/>
      <c r="E4407" s="165"/>
      <c r="F4407" s="163" t="s">
        <v>33</v>
      </c>
      <c r="G4407" s="171" t="str">
        <f>IF(B4407=0,"",VLOOKUP(B4407,Computo_Presupuesto,4,FALSE))</f>
        <v>gl</v>
      </c>
    </row>
    <row r="4408" spans="1:7" ht="20.100000000000001" customHeight="1" x14ac:dyDescent="0.2">
      <c r="A4408" s="162"/>
      <c r="B4408" s="163"/>
      <c r="C4408" s="169"/>
      <c r="D4408" s="164"/>
      <c r="E4408" s="165"/>
      <c r="F4408" s="169"/>
      <c r="G4408" s="172"/>
    </row>
    <row r="4409" spans="1:7" ht="20.100000000000001" customHeight="1" x14ac:dyDescent="0.2">
      <c r="A4409" s="338" t="s">
        <v>685</v>
      </c>
      <c r="B4409" s="339"/>
      <c r="C4409" s="340" t="s">
        <v>0</v>
      </c>
      <c r="D4409" s="340" t="s">
        <v>34</v>
      </c>
      <c r="E4409" s="341" t="s">
        <v>35</v>
      </c>
      <c r="F4409" s="342" t="s">
        <v>36</v>
      </c>
      <c r="G4409" s="343" t="s">
        <v>37</v>
      </c>
    </row>
    <row r="4410" spans="1:7" ht="20.100000000000001" customHeight="1" x14ac:dyDescent="0.2">
      <c r="A4410" s="173" t="s">
        <v>686</v>
      </c>
      <c r="B4410" s="174" t="s">
        <v>687</v>
      </c>
      <c r="C4410" s="340"/>
      <c r="D4410" s="340"/>
      <c r="E4410" s="341"/>
      <c r="F4410" s="342"/>
      <c r="G4410" s="343"/>
    </row>
    <row r="4411" spans="1:7" ht="20.100000000000001" customHeight="1" x14ac:dyDescent="0.2">
      <c r="A4411" s="307"/>
      <c r="B4411" s="175"/>
      <c r="C4411" s="176" t="s">
        <v>825</v>
      </c>
      <c r="D4411" s="177"/>
      <c r="E4411" s="178"/>
      <c r="F4411" s="179"/>
      <c r="G4411" s="180"/>
    </row>
    <row r="4412" spans="1:7" ht="20.100000000000001" customHeight="1" x14ac:dyDescent="0.2">
      <c r="A4412" s="260"/>
      <c r="B4412" s="181">
        <f t="shared" ref="B4412:B4423" si="534">IF(A4412=0,0,VLOOKUP(A4412,Tabla_Indices,2,FALSE))</f>
        <v>0</v>
      </c>
      <c r="C4412" s="261"/>
      <c r="D4412" s="262"/>
      <c r="E4412" s="263"/>
      <c r="F4412" s="264"/>
      <c r="G4412" s="182">
        <f>ROUND(E4412*F4412,2)</f>
        <v>0</v>
      </c>
    </row>
    <row r="4413" spans="1:7" ht="20.100000000000001" customHeight="1" x14ac:dyDescent="0.2">
      <c r="A4413" s="265"/>
      <c r="B4413" s="181">
        <f t="shared" si="534"/>
        <v>0</v>
      </c>
      <c r="C4413" s="261"/>
      <c r="D4413" s="262"/>
      <c r="E4413" s="263"/>
      <c r="F4413" s="264"/>
      <c r="G4413" s="182">
        <f t="shared" ref="G4413:G4423" si="535">ROUND(E4413*F4413,2)</f>
        <v>0</v>
      </c>
    </row>
    <row r="4414" spans="1:7" ht="20.100000000000001" customHeight="1" x14ac:dyDescent="0.2">
      <c r="A4414" s="260"/>
      <c r="B4414" s="181">
        <f t="shared" si="534"/>
        <v>0</v>
      </c>
      <c r="C4414" s="261"/>
      <c r="D4414" s="262"/>
      <c r="E4414" s="263"/>
      <c r="F4414" s="264"/>
      <c r="G4414" s="182">
        <f t="shared" si="535"/>
        <v>0</v>
      </c>
    </row>
    <row r="4415" spans="1:7" ht="20.100000000000001" customHeight="1" x14ac:dyDescent="0.2">
      <c r="A4415" s="260"/>
      <c r="B4415" s="181">
        <f t="shared" si="534"/>
        <v>0</v>
      </c>
      <c r="C4415" s="261"/>
      <c r="D4415" s="262"/>
      <c r="E4415" s="263"/>
      <c r="F4415" s="264"/>
      <c r="G4415" s="182">
        <f t="shared" si="535"/>
        <v>0</v>
      </c>
    </row>
    <row r="4416" spans="1:7" ht="20.100000000000001" customHeight="1" x14ac:dyDescent="0.2">
      <c r="A4416" s="260"/>
      <c r="B4416" s="181">
        <f t="shared" si="534"/>
        <v>0</v>
      </c>
      <c r="C4416" s="261"/>
      <c r="D4416" s="262"/>
      <c r="E4416" s="266"/>
      <c r="F4416" s="264"/>
      <c r="G4416" s="182">
        <f t="shared" si="535"/>
        <v>0</v>
      </c>
    </row>
    <row r="4417" spans="1:7" ht="20.100000000000001" customHeight="1" x14ac:dyDescent="0.2">
      <c r="A4417" s="260"/>
      <c r="B4417" s="181">
        <f t="shared" si="534"/>
        <v>0</v>
      </c>
      <c r="C4417" s="261"/>
      <c r="D4417" s="262"/>
      <c r="E4417" s="266"/>
      <c r="F4417" s="264"/>
      <c r="G4417" s="182">
        <f t="shared" si="535"/>
        <v>0</v>
      </c>
    </row>
    <row r="4418" spans="1:7" ht="20.100000000000001" customHeight="1" x14ac:dyDescent="0.2">
      <c r="A4418" s="260"/>
      <c r="B4418" s="181">
        <f t="shared" si="534"/>
        <v>0</v>
      </c>
      <c r="C4418" s="261"/>
      <c r="D4418" s="262"/>
      <c r="E4418" s="263"/>
      <c r="F4418" s="264"/>
      <c r="G4418" s="182">
        <f t="shared" si="535"/>
        <v>0</v>
      </c>
    </row>
    <row r="4419" spans="1:7" ht="20.100000000000001" customHeight="1" x14ac:dyDescent="0.2">
      <c r="A4419" s="260"/>
      <c r="B4419" s="181">
        <f t="shared" si="534"/>
        <v>0</v>
      </c>
      <c r="C4419" s="261"/>
      <c r="D4419" s="262"/>
      <c r="E4419" s="263"/>
      <c r="F4419" s="264"/>
      <c r="G4419" s="182">
        <f t="shared" si="535"/>
        <v>0</v>
      </c>
    </row>
    <row r="4420" spans="1:7" ht="20.100000000000001" customHeight="1" x14ac:dyDescent="0.2">
      <c r="A4420" s="260"/>
      <c r="B4420" s="181">
        <f t="shared" si="534"/>
        <v>0</v>
      </c>
      <c r="C4420" s="261"/>
      <c r="D4420" s="262"/>
      <c r="E4420" s="263"/>
      <c r="F4420" s="264"/>
      <c r="G4420" s="182">
        <f t="shared" si="535"/>
        <v>0</v>
      </c>
    </row>
    <row r="4421" spans="1:7" ht="20.100000000000001" customHeight="1" x14ac:dyDescent="0.2">
      <c r="A4421" s="260"/>
      <c r="B4421" s="181">
        <f t="shared" si="534"/>
        <v>0</v>
      </c>
      <c r="C4421" s="261"/>
      <c r="D4421" s="262"/>
      <c r="E4421" s="263"/>
      <c r="F4421" s="264"/>
      <c r="G4421" s="182">
        <f t="shared" si="535"/>
        <v>0</v>
      </c>
    </row>
    <row r="4422" spans="1:7" ht="20.100000000000001" customHeight="1" x14ac:dyDescent="0.2">
      <c r="A4422" s="260"/>
      <c r="B4422" s="181">
        <f t="shared" si="534"/>
        <v>0</v>
      </c>
      <c r="C4422" s="261"/>
      <c r="D4422" s="262"/>
      <c r="E4422" s="263"/>
      <c r="F4422" s="264"/>
      <c r="G4422" s="182">
        <f t="shared" si="535"/>
        <v>0</v>
      </c>
    </row>
    <row r="4423" spans="1:7" ht="20.100000000000001" customHeight="1" x14ac:dyDescent="0.2">
      <c r="A4423" s="260"/>
      <c r="B4423" s="181">
        <f t="shared" si="534"/>
        <v>0</v>
      </c>
      <c r="C4423" s="261"/>
      <c r="D4423" s="262"/>
      <c r="E4423" s="263"/>
      <c r="F4423" s="264"/>
      <c r="G4423" s="182">
        <f t="shared" si="535"/>
        <v>0</v>
      </c>
    </row>
    <row r="4424" spans="1:7" ht="20.100000000000001" customHeight="1" x14ac:dyDescent="0.2">
      <c r="A4424" s="183"/>
      <c r="B4424" s="169"/>
      <c r="C4424" s="169"/>
      <c r="D4424" s="164"/>
      <c r="E4424" s="165"/>
      <c r="F4424" s="184" t="s">
        <v>38</v>
      </c>
      <c r="G4424" s="185">
        <f>SUBTOTAL(9,G4412:G4423)</f>
        <v>0</v>
      </c>
    </row>
    <row r="4425" spans="1:7" ht="20.100000000000001" customHeight="1" x14ac:dyDescent="0.2">
      <c r="A4425" s="183"/>
      <c r="B4425" s="169"/>
      <c r="C4425" s="186" t="s">
        <v>826</v>
      </c>
      <c r="D4425" s="164"/>
      <c r="E4425" s="165"/>
      <c r="F4425" s="166"/>
      <c r="G4425" s="187"/>
    </row>
    <row r="4426" spans="1:7" ht="20.100000000000001" customHeight="1" x14ac:dyDescent="0.2">
      <c r="A4426" s="260"/>
      <c r="B4426" s="181">
        <f t="shared" ref="B4426:B4435" si="536">IF(A4426=0,0,VLOOKUP(A4426,Tabla_Indices,2,FALSE))</f>
        <v>0</v>
      </c>
      <c r="C4426" s="267"/>
      <c r="D4426" s="262"/>
      <c r="E4426" s="263"/>
      <c r="F4426" s="264"/>
      <c r="G4426" s="182">
        <f>ROUND(E4426*F4426,2)</f>
        <v>0</v>
      </c>
    </row>
    <row r="4427" spans="1:7" ht="20.100000000000001" customHeight="1" x14ac:dyDescent="0.2">
      <c r="A4427" s="260"/>
      <c r="B4427" s="181">
        <f t="shared" si="536"/>
        <v>0</v>
      </c>
      <c r="C4427" s="261"/>
      <c r="D4427" s="262"/>
      <c r="E4427" s="263"/>
      <c r="F4427" s="264"/>
      <c r="G4427" s="182">
        <f>ROUND(E4427*F4427,2)</f>
        <v>0</v>
      </c>
    </row>
    <row r="4428" spans="1:7" ht="20.100000000000001" customHeight="1" x14ac:dyDescent="0.2">
      <c r="A4428" s="260"/>
      <c r="B4428" s="181">
        <f t="shared" si="536"/>
        <v>0</v>
      </c>
      <c r="C4428" s="261"/>
      <c r="D4428" s="262"/>
      <c r="E4428" s="263"/>
      <c r="F4428" s="264"/>
      <c r="G4428" s="182">
        <f t="shared" ref="G4428:G4435" si="537">ROUND(E4428*F4428,2)</f>
        <v>0</v>
      </c>
    </row>
    <row r="4429" spans="1:7" ht="20.100000000000001" customHeight="1" x14ac:dyDescent="0.2">
      <c r="A4429" s="260"/>
      <c r="B4429" s="181">
        <f t="shared" si="536"/>
        <v>0</v>
      </c>
      <c r="C4429" s="261"/>
      <c r="D4429" s="262"/>
      <c r="E4429" s="263"/>
      <c r="F4429" s="264"/>
      <c r="G4429" s="182">
        <f t="shared" si="537"/>
        <v>0</v>
      </c>
    </row>
    <row r="4430" spans="1:7" ht="20.100000000000001" customHeight="1" x14ac:dyDescent="0.2">
      <c r="A4430" s="260"/>
      <c r="B4430" s="181">
        <f t="shared" si="536"/>
        <v>0</v>
      </c>
      <c r="C4430" s="261"/>
      <c r="D4430" s="262"/>
      <c r="E4430" s="263"/>
      <c r="F4430" s="264"/>
      <c r="G4430" s="182">
        <f t="shared" si="537"/>
        <v>0</v>
      </c>
    </row>
    <row r="4431" spans="1:7" ht="20.100000000000001" customHeight="1" x14ac:dyDescent="0.2">
      <c r="A4431" s="260"/>
      <c r="B4431" s="181">
        <f t="shared" si="536"/>
        <v>0</v>
      </c>
      <c r="C4431" s="261"/>
      <c r="D4431" s="262"/>
      <c r="E4431" s="263"/>
      <c r="F4431" s="264"/>
      <c r="G4431" s="182">
        <f t="shared" si="537"/>
        <v>0</v>
      </c>
    </row>
    <row r="4432" spans="1:7" ht="20.100000000000001" customHeight="1" x14ac:dyDescent="0.2">
      <c r="A4432" s="260"/>
      <c r="B4432" s="181">
        <f t="shared" si="536"/>
        <v>0</v>
      </c>
      <c r="C4432" s="261"/>
      <c r="D4432" s="262"/>
      <c r="E4432" s="263"/>
      <c r="F4432" s="264"/>
      <c r="G4432" s="182">
        <f t="shared" si="537"/>
        <v>0</v>
      </c>
    </row>
    <row r="4433" spans="1:7" ht="20.100000000000001" customHeight="1" x14ac:dyDescent="0.2">
      <c r="A4433" s="260"/>
      <c r="B4433" s="181">
        <f t="shared" si="536"/>
        <v>0</v>
      </c>
      <c r="C4433" s="261"/>
      <c r="D4433" s="262"/>
      <c r="E4433" s="263"/>
      <c r="F4433" s="264"/>
      <c r="G4433" s="182">
        <f t="shared" si="537"/>
        <v>0</v>
      </c>
    </row>
    <row r="4434" spans="1:7" ht="20.100000000000001" customHeight="1" x14ac:dyDescent="0.2">
      <c r="A4434" s="260"/>
      <c r="B4434" s="181">
        <f t="shared" si="536"/>
        <v>0</v>
      </c>
      <c r="C4434" s="261"/>
      <c r="D4434" s="262"/>
      <c r="E4434" s="263"/>
      <c r="F4434" s="264"/>
      <c r="G4434" s="182">
        <f t="shared" si="537"/>
        <v>0</v>
      </c>
    </row>
    <row r="4435" spans="1:7" ht="20.100000000000001" customHeight="1" x14ac:dyDescent="0.2">
      <c r="A4435" s="260"/>
      <c r="B4435" s="181">
        <f t="shared" si="536"/>
        <v>0</v>
      </c>
      <c r="C4435" s="261"/>
      <c r="D4435" s="262"/>
      <c r="E4435" s="263"/>
      <c r="F4435" s="264"/>
      <c r="G4435" s="182">
        <f t="shared" si="537"/>
        <v>0</v>
      </c>
    </row>
    <row r="4436" spans="1:7" ht="20.100000000000001" customHeight="1" x14ac:dyDescent="0.2">
      <c r="A4436" s="183"/>
      <c r="B4436" s="169"/>
      <c r="C4436" s="169"/>
      <c r="D4436" s="164"/>
      <c r="E4436" s="165"/>
      <c r="F4436" s="184" t="s">
        <v>39</v>
      </c>
      <c r="G4436" s="185">
        <f>SUBTOTAL(9,G4426:G4435)</f>
        <v>0</v>
      </c>
    </row>
    <row r="4437" spans="1:7" ht="20.100000000000001" customHeight="1" x14ac:dyDescent="0.2">
      <c r="A4437" s="183"/>
      <c r="B4437" s="169"/>
      <c r="C4437" s="186" t="s">
        <v>827</v>
      </c>
      <c r="D4437" s="164"/>
      <c r="E4437" s="165"/>
      <c r="F4437" s="169"/>
      <c r="G4437" s="187"/>
    </row>
    <row r="4438" spans="1:7" ht="20.100000000000001" customHeight="1" x14ac:dyDescent="0.2">
      <c r="A4438" s="260"/>
      <c r="B4438" s="181">
        <f t="shared" ref="B4438:B4446" si="538">IF(A4438=0,0,VLOOKUP(A4438,Tabla_Indices,2,FALSE))</f>
        <v>0</v>
      </c>
      <c r="C4438" s="261"/>
      <c r="D4438" s="262"/>
      <c r="E4438" s="263"/>
      <c r="F4438" s="268"/>
      <c r="G4438" s="188">
        <f>ROUND(E4438*F4438,2)</f>
        <v>0</v>
      </c>
    </row>
    <row r="4439" spans="1:7" ht="20.100000000000001" customHeight="1" x14ac:dyDescent="0.2">
      <c r="A4439" s="260"/>
      <c r="B4439" s="181">
        <f t="shared" si="538"/>
        <v>0</v>
      </c>
      <c r="C4439" s="267"/>
      <c r="D4439" s="262"/>
      <c r="E4439" s="263"/>
      <c r="F4439" s="264"/>
      <c r="G4439" s="188">
        <f>ROUND(E4439*F4439,2)</f>
        <v>0</v>
      </c>
    </row>
    <row r="4440" spans="1:7" ht="20.100000000000001" customHeight="1" x14ac:dyDescent="0.2">
      <c r="A4440" s="260"/>
      <c r="B4440" s="181">
        <f t="shared" si="538"/>
        <v>0</v>
      </c>
      <c r="C4440" s="269"/>
      <c r="D4440" s="262"/>
      <c r="E4440" s="263"/>
      <c r="F4440" s="264"/>
      <c r="G4440" s="188">
        <f>ROUND(E4440*F4440,2)</f>
        <v>0</v>
      </c>
    </row>
    <row r="4441" spans="1:7" ht="20.100000000000001" customHeight="1" x14ac:dyDescent="0.2">
      <c r="A4441" s="260"/>
      <c r="B4441" s="181">
        <f t="shared" si="538"/>
        <v>0</v>
      </c>
      <c r="C4441" s="269"/>
      <c r="D4441" s="262"/>
      <c r="E4441" s="263"/>
      <c r="F4441" s="264"/>
      <c r="G4441" s="188">
        <f>ROUND(E4441*F4441,2)</f>
        <v>0</v>
      </c>
    </row>
    <row r="4442" spans="1:7" ht="20.100000000000001" customHeight="1" x14ac:dyDescent="0.2">
      <c r="A4442" s="260"/>
      <c r="B4442" s="181">
        <f t="shared" si="538"/>
        <v>0</v>
      </c>
      <c r="C4442" s="269"/>
      <c r="D4442" s="262"/>
      <c r="E4442" s="263"/>
      <c r="F4442" s="264"/>
      <c r="G4442" s="188">
        <f t="shared" ref="G4442:G4446" si="539">ROUND(E4442*F4442,2)</f>
        <v>0</v>
      </c>
    </row>
    <row r="4443" spans="1:7" ht="20.100000000000001" customHeight="1" x14ac:dyDescent="0.2">
      <c r="A4443" s="260"/>
      <c r="B4443" s="181">
        <f t="shared" si="538"/>
        <v>0</v>
      </c>
      <c r="C4443" s="269"/>
      <c r="D4443" s="262"/>
      <c r="E4443" s="263"/>
      <c r="F4443" s="264"/>
      <c r="G4443" s="188">
        <f t="shared" si="539"/>
        <v>0</v>
      </c>
    </row>
    <row r="4444" spans="1:7" ht="20.100000000000001" customHeight="1" x14ac:dyDescent="0.2">
      <c r="A4444" s="260"/>
      <c r="B4444" s="181">
        <f t="shared" si="538"/>
        <v>0</v>
      </c>
      <c r="C4444" s="261"/>
      <c r="D4444" s="262"/>
      <c r="E4444" s="263"/>
      <c r="F4444" s="264"/>
      <c r="G4444" s="188">
        <f t="shared" si="539"/>
        <v>0</v>
      </c>
    </row>
    <row r="4445" spans="1:7" ht="20.100000000000001" customHeight="1" x14ac:dyDescent="0.2">
      <c r="A4445" s="260"/>
      <c r="B4445" s="181">
        <f t="shared" si="538"/>
        <v>0</v>
      </c>
      <c r="C4445" s="261"/>
      <c r="D4445" s="262"/>
      <c r="E4445" s="263"/>
      <c r="F4445" s="264"/>
      <c r="G4445" s="188">
        <f t="shared" si="539"/>
        <v>0</v>
      </c>
    </row>
    <row r="4446" spans="1:7" ht="20.100000000000001" customHeight="1" x14ac:dyDescent="0.2">
      <c r="A4446" s="260"/>
      <c r="B4446" s="181">
        <f t="shared" si="538"/>
        <v>0</v>
      </c>
      <c r="C4446" s="261"/>
      <c r="D4446" s="262"/>
      <c r="E4446" s="263"/>
      <c r="F4446" s="264"/>
      <c r="G4446" s="188">
        <f t="shared" si="539"/>
        <v>0</v>
      </c>
    </row>
    <row r="4447" spans="1:7" ht="20.100000000000001" customHeight="1" x14ac:dyDescent="0.2">
      <c r="A4447" s="189"/>
      <c r="B4447" s="164"/>
      <c r="C4447" s="169"/>
      <c r="D4447" s="164"/>
      <c r="E4447" s="165"/>
      <c r="F4447" s="184" t="s">
        <v>40</v>
      </c>
      <c r="G4447" s="185">
        <f>SUBTOTAL(9,G4438:G4446)</f>
        <v>0</v>
      </c>
    </row>
    <row r="4448" spans="1:7" ht="20.100000000000001" customHeight="1" thickBot="1" x14ac:dyDescent="0.25">
      <c r="A4448" s="190"/>
      <c r="B4448" s="191"/>
      <c r="C4448" s="192"/>
      <c r="D4448" s="191"/>
      <c r="E4448" s="193"/>
      <c r="F4448" s="194"/>
      <c r="G4448" s="195"/>
    </row>
    <row r="4449" spans="1:7" ht="20.100000000000001" customHeight="1" thickBot="1" x14ac:dyDescent="0.25">
      <c r="A4449" s="244" t="str">
        <f>B4407</f>
        <v>27-2</v>
      </c>
      <c r="B4449" s="242" t="str">
        <f>C4407</f>
        <v>Equipamientos deportivo</v>
      </c>
      <c r="C4449" s="196"/>
      <c r="D4449" s="196" t="s">
        <v>41</v>
      </c>
      <c r="E4449" s="197"/>
      <c r="F4449" s="198" t="s">
        <v>42</v>
      </c>
      <c r="G4449" s="199">
        <f>SUBTOTAL(9,G4412:G4448)</f>
        <v>0</v>
      </c>
    </row>
    <row r="4450" spans="1:7" ht="20.100000000000001" customHeight="1" thickTop="1" thickBot="1" x14ac:dyDescent="0.25"/>
    <row r="4451" spans="1:7" ht="20.100000000000001" customHeight="1" thickTop="1" x14ac:dyDescent="0.2">
      <c r="A4451" s="335" t="s">
        <v>44</v>
      </c>
      <c r="B4451" s="336"/>
      <c r="C4451" s="336"/>
      <c r="D4451" s="336"/>
      <c r="E4451" s="336"/>
      <c r="F4451" s="336"/>
      <c r="G4451" s="337"/>
    </row>
    <row r="4452" spans="1:7" ht="20.100000000000001" customHeight="1" x14ac:dyDescent="0.2">
      <c r="A4452" s="154" t="s">
        <v>823</v>
      </c>
      <c r="B4452" s="155" t="str">
        <f>Comitente</f>
        <v>DIRECCIÓN ARQUITECTURA</v>
      </c>
      <c r="C4452" s="156"/>
      <c r="D4452" s="157"/>
      <c r="E4452" s="157"/>
      <c r="F4452" s="158"/>
      <c r="G4452" s="159"/>
    </row>
    <row r="4453" spans="1:7" ht="20.100000000000001" customHeight="1" x14ac:dyDescent="0.2">
      <c r="A4453" s="154" t="s">
        <v>824</v>
      </c>
      <c r="B4453" s="155">
        <f>Contratista</f>
        <v>0</v>
      </c>
      <c r="C4453" s="160"/>
      <c r="D4453" s="160"/>
      <c r="E4453" s="160"/>
      <c r="F4453" s="155"/>
      <c r="G4453" s="161"/>
    </row>
    <row r="4454" spans="1:7" ht="20.100000000000001" customHeight="1" x14ac:dyDescent="0.2">
      <c r="A4454" s="154" t="s">
        <v>31</v>
      </c>
      <c r="B4454" s="155" t="str">
        <f>Obra</f>
        <v>ESTADIO DEPORTIVO U.P.C.N.</v>
      </c>
      <c r="C4454" s="160"/>
      <c r="D4454" s="160"/>
      <c r="E4454" s="160"/>
      <c r="F4454" s="155" t="s">
        <v>45</v>
      </c>
      <c r="G4454" s="161" t="str">
        <f>Fecha_Base</f>
        <v>02/11/2017</v>
      </c>
    </row>
    <row r="4455" spans="1:7" ht="20.100000000000001" customHeight="1" x14ac:dyDescent="0.2">
      <c r="A4455" s="162" t="s">
        <v>822</v>
      </c>
      <c r="B4455" s="163" t="str">
        <f>Ubicación</f>
        <v>DEPARTAMENTO RAWSON</v>
      </c>
      <c r="C4455" s="163"/>
      <c r="D4455" s="164"/>
      <c r="E4455" s="165"/>
      <c r="F4455" s="166"/>
      <c r="G4455" s="167"/>
    </row>
    <row r="4456" spans="1:7" ht="20.100000000000001" customHeight="1" x14ac:dyDescent="0.2">
      <c r="A4456" s="162" t="s">
        <v>46</v>
      </c>
      <c r="B4456" s="270">
        <v>28</v>
      </c>
      <c r="C4456" s="169" t="str">
        <f>IF(B4456="","",VLOOKUP(B4456,Computo_Presupuesto,2,FALSE))</f>
        <v xml:space="preserve">LIMPIEZA FINAL DE OBRA </v>
      </c>
      <c r="D4456" s="170"/>
      <c r="E4456" s="165"/>
      <c r="F4456" s="166"/>
      <c r="G4456" s="167"/>
    </row>
    <row r="4457" spans="1:7" ht="20.100000000000001" customHeight="1" x14ac:dyDescent="0.2">
      <c r="A4457" s="162" t="s">
        <v>32</v>
      </c>
      <c r="B4457" s="271">
        <v>28</v>
      </c>
      <c r="C4457" s="169" t="str">
        <f>IF(B4457=0,"",VLOOKUP(B4457,Computo_Presupuesto,2,FALSE))</f>
        <v xml:space="preserve">LIMPIEZA FINAL DE OBRA </v>
      </c>
      <c r="D4457" s="164"/>
      <c r="E4457" s="165"/>
      <c r="F4457" s="163" t="s">
        <v>33</v>
      </c>
      <c r="G4457" s="171" t="str">
        <f>IF(B4457=0,"",VLOOKUP(B4457,Computo_Presupuesto,4,FALSE))</f>
        <v>gl</v>
      </c>
    </row>
    <row r="4458" spans="1:7" ht="20.100000000000001" customHeight="1" x14ac:dyDescent="0.2">
      <c r="A4458" s="162"/>
      <c r="B4458" s="163"/>
      <c r="C4458" s="169"/>
      <c r="D4458" s="164"/>
      <c r="E4458" s="165"/>
      <c r="F4458" s="169"/>
      <c r="G4458" s="172"/>
    </row>
    <row r="4459" spans="1:7" ht="20.100000000000001" customHeight="1" x14ac:dyDescent="0.2">
      <c r="A4459" s="338" t="s">
        <v>685</v>
      </c>
      <c r="B4459" s="339"/>
      <c r="C4459" s="340" t="s">
        <v>0</v>
      </c>
      <c r="D4459" s="340" t="s">
        <v>34</v>
      </c>
      <c r="E4459" s="341" t="s">
        <v>35</v>
      </c>
      <c r="F4459" s="342" t="s">
        <v>36</v>
      </c>
      <c r="G4459" s="343" t="s">
        <v>37</v>
      </c>
    </row>
    <row r="4460" spans="1:7" ht="20.100000000000001" customHeight="1" x14ac:dyDescent="0.2">
      <c r="A4460" s="173" t="s">
        <v>686</v>
      </c>
      <c r="B4460" s="174" t="s">
        <v>687</v>
      </c>
      <c r="C4460" s="340"/>
      <c r="D4460" s="340"/>
      <c r="E4460" s="341"/>
      <c r="F4460" s="342"/>
      <c r="G4460" s="343"/>
    </row>
    <row r="4461" spans="1:7" ht="20.100000000000001" customHeight="1" x14ac:dyDescent="0.2">
      <c r="A4461" s="307"/>
      <c r="B4461" s="175"/>
      <c r="C4461" s="176" t="s">
        <v>825</v>
      </c>
      <c r="D4461" s="177"/>
      <c r="E4461" s="178"/>
      <c r="F4461" s="179"/>
      <c r="G4461" s="180"/>
    </row>
    <row r="4462" spans="1:7" ht="20.100000000000001" customHeight="1" x14ac:dyDescent="0.2">
      <c r="A4462" s="260"/>
      <c r="B4462" s="181">
        <f t="shared" ref="B4462:B4473" si="540">IF(A4462=0,0,VLOOKUP(A4462,Tabla_Indices,2,FALSE))</f>
        <v>0</v>
      </c>
      <c r="C4462" s="261"/>
      <c r="D4462" s="262"/>
      <c r="E4462" s="263"/>
      <c r="F4462" s="264"/>
      <c r="G4462" s="182">
        <f>ROUND(E4462*F4462,2)</f>
        <v>0</v>
      </c>
    </row>
    <row r="4463" spans="1:7" ht="20.100000000000001" customHeight="1" x14ac:dyDescent="0.2">
      <c r="A4463" s="265"/>
      <c r="B4463" s="181">
        <f t="shared" si="540"/>
        <v>0</v>
      </c>
      <c r="C4463" s="261"/>
      <c r="D4463" s="262"/>
      <c r="E4463" s="263"/>
      <c r="F4463" s="264"/>
      <c r="G4463" s="182">
        <f t="shared" ref="G4463:G4473" si="541">ROUND(E4463*F4463,2)</f>
        <v>0</v>
      </c>
    </row>
    <row r="4464" spans="1:7" ht="20.100000000000001" customHeight="1" x14ac:dyDescent="0.2">
      <c r="A4464" s="260"/>
      <c r="B4464" s="181">
        <f t="shared" si="540"/>
        <v>0</v>
      </c>
      <c r="C4464" s="261"/>
      <c r="D4464" s="262"/>
      <c r="E4464" s="263"/>
      <c r="F4464" s="264"/>
      <c r="G4464" s="182">
        <f t="shared" si="541"/>
        <v>0</v>
      </c>
    </row>
    <row r="4465" spans="1:7" ht="20.100000000000001" customHeight="1" x14ac:dyDescent="0.2">
      <c r="A4465" s="260"/>
      <c r="B4465" s="181">
        <f t="shared" si="540"/>
        <v>0</v>
      </c>
      <c r="C4465" s="261"/>
      <c r="D4465" s="262"/>
      <c r="E4465" s="263"/>
      <c r="F4465" s="264"/>
      <c r="G4465" s="182">
        <f t="shared" si="541"/>
        <v>0</v>
      </c>
    </row>
    <row r="4466" spans="1:7" ht="20.100000000000001" customHeight="1" x14ac:dyDescent="0.2">
      <c r="A4466" s="260"/>
      <c r="B4466" s="181">
        <f t="shared" si="540"/>
        <v>0</v>
      </c>
      <c r="C4466" s="261"/>
      <c r="D4466" s="262"/>
      <c r="E4466" s="266"/>
      <c r="F4466" s="264"/>
      <c r="G4466" s="182">
        <f t="shared" si="541"/>
        <v>0</v>
      </c>
    </row>
    <row r="4467" spans="1:7" ht="20.100000000000001" customHeight="1" x14ac:dyDescent="0.2">
      <c r="A4467" s="260"/>
      <c r="B4467" s="181">
        <f t="shared" si="540"/>
        <v>0</v>
      </c>
      <c r="C4467" s="261"/>
      <c r="D4467" s="262"/>
      <c r="E4467" s="266"/>
      <c r="F4467" s="264"/>
      <c r="G4467" s="182">
        <f t="shared" si="541"/>
        <v>0</v>
      </c>
    </row>
    <row r="4468" spans="1:7" ht="20.100000000000001" customHeight="1" x14ac:dyDescent="0.2">
      <c r="A4468" s="260"/>
      <c r="B4468" s="181">
        <f t="shared" si="540"/>
        <v>0</v>
      </c>
      <c r="C4468" s="261"/>
      <c r="D4468" s="262"/>
      <c r="E4468" s="263"/>
      <c r="F4468" s="264"/>
      <c r="G4468" s="182">
        <f t="shared" si="541"/>
        <v>0</v>
      </c>
    </row>
    <row r="4469" spans="1:7" ht="20.100000000000001" customHeight="1" x14ac:dyDescent="0.2">
      <c r="A4469" s="260"/>
      <c r="B4469" s="181">
        <f t="shared" si="540"/>
        <v>0</v>
      </c>
      <c r="C4469" s="261"/>
      <c r="D4469" s="262"/>
      <c r="E4469" s="263"/>
      <c r="F4469" s="264"/>
      <c r="G4469" s="182">
        <f t="shared" si="541"/>
        <v>0</v>
      </c>
    </row>
    <row r="4470" spans="1:7" ht="20.100000000000001" customHeight="1" x14ac:dyDescent="0.2">
      <c r="A4470" s="260"/>
      <c r="B4470" s="181">
        <f t="shared" si="540"/>
        <v>0</v>
      </c>
      <c r="C4470" s="261"/>
      <c r="D4470" s="262"/>
      <c r="E4470" s="263"/>
      <c r="F4470" s="264"/>
      <c r="G4470" s="182">
        <f t="shared" si="541"/>
        <v>0</v>
      </c>
    </row>
    <row r="4471" spans="1:7" ht="20.100000000000001" customHeight="1" x14ac:dyDescent="0.2">
      <c r="A4471" s="260"/>
      <c r="B4471" s="181">
        <f t="shared" si="540"/>
        <v>0</v>
      </c>
      <c r="C4471" s="261"/>
      <c r="D4471" s="262"/>
      <c r="E4471" s="263"/>
      <c r="F4471" s="264"/>
      <c r="G4471" s="182">
        <f t="shared" si="541"/>
        <v>0</v>
      </c>
    </row>
    <row r="4472" spans="1:7" ht="20.100000000000001" customHeight="1" x14ac:dyDescent="0.2">
      <c r="A4472" s="260"/>
      <c r="B4472" s="181">
        <f t="shared" si="540"/>
        <v>0</v>
      </c>
      <c r="C4472" s="261"/>
      <c r="D4472" s="262"/>
      <c r="E4472" s="263"/>
      <c r="F4472" s="264"/>
      <c r="G4472" s="182">
        <f t="shared" si="541"/>
        <v>0</v>
      </c>
    </row>
    <row r="4473" spans="1:7" ht="20.100000000000001" customHeight="1" x14ac:dyDescent="0.2">
      <c r="A4473" s="260"/>
      <c r="B4473" s="181">
        <f t="shared" si="540"/>
        <v>0</v>
      </c>
      <c r="C4473" s="261"/>
      <c r="D4473" s="262"/>
      <c r="E4473" s="263"/>
      <c r="F4473" s="264"/>
      <c r="G4473" s="182">
        <f t="shared" si="541"/>
        <v>0</v>
      </c>
    </row>
    <row r="4474" spans="1:7" ht="20.100000000000001" customHeight="1" x14ac:dyDescent="0.2">
      <c r="A4474" s="183"/>
      <c r="B4474" s="169"/>
      <c r="C4474" s="169"/>
      <c r="D4474" s="164"/>
      <c r="E4474" s="165"/>
      <c r="F4474" s="184" t="s">
        <v>38</v>
      </c>
      <c r="G4474" s="185">
        <f>SUBTOTAL(9,G4462:G4473)</f>
        <v>0</v>
      </c>
    </row>
    <row r="4475" spans="1:7" ht="20.100000000000001" customHeight="1" x14ac:dyDescent="0.2">
      <c r="A4475" s="183"/>
      <c r="B4475" s="169"/>
      <c r="C4475" s="186" t="s">
        <v>826</v>
      </c>
      <c r="D4475" s="164"/>
      <c r="E4475" s="165"/>
      <c r="F4475" s="166"/>
      <c r="G4475" s="187"/>
    </row>
    <row r="4476" spans="1:7" ht="20.100000000000001" customHeight="1" x14ac:dyDescent="0.2">
      <c r="A4476" s="260"/>
      <c r="B4476" s="181">
        <f t="shared" ref="B4476:B4485" si="542">IF(A4476=0,0,VLOOKUP(A4476,Tabla_Indices,2,FALSE))</f>
        <v>0</v>
      </c>
      <c r="C4476" s="267"/>
      <c r="D4476" s="262"/>
      <c r="E4476" s="263"/>
      <c r="F4476" s="264"/>
      <c r="G4476" s="182">
        <f>ROUND(E4476*F4476,2)</f>
        <v>0</v>
      </c>
    </row>
    <row r="4477" spans="1:7" ht="20.100000000000001" customHeight="1" x14ac:dyDescent="0.2">
      <c r="A4477" s="260"/>
      <c r="B4477" s="181">
        <f t="shared" si="542"/>
        <v>0</v>
      </c>
      <c r="C4477" s="261"/>
      <c r="D4477" s="262"/>
      <c r="E4477" s="263"/>
      <c r="F4477" s="264"/>
      <c r="G4477" s="182">
        <f>ROUND(E4477*F4477,2)</f>
        <v>0</v>
      </c>
    </row>
    <row r="4478" spans="1:7" ht="20.100000000000001" customHeight="1" x14ac:dyDescent="0.2">
      <c r="A4478" s="260"/>
      <c r="B4478" s="181">
        <f t="shared" si="542"/>
        <v>0</v>
      </c>
      <c r="C4478" s="261"/>
      <c r="D4478" s="262"/>
      <c r="E4478" s="263"/>
      <c r="F4478" s="264"/>
      <c r="G4478" s="182">
        <f t="shared" ref="G4478:G4485" si="543">ROUND(E4478*F4478,2)</f>
        <v>0</v>
      </c>
    </row>
    <row r="4479" spans="1:7" ht="20.100000000000001" customHeight="1" x14ac:dyDescent="0.2">
      <c r="A4479" s="260"/>
      <c r="B4479" s="181">
        <f t="shared" si="542"/>
        <v>0</v>
      </c>
      <c r="C4479" s="261"/>
      <c r="D4479" s="262"/>
      <c r="E4479" s="263"/>
      <c r="F4479" s="264"/>
      <c r="G4479" s="182">
        <f t="shared" si="543"/>
        <v>0</v>
      </c>
    </row>
    <row r="4480" spans="1:7" ht="20.100000000000001" customHeight="1" x14ac:dyDescent="0.2">
      <c r="A4480" s="260"/>
      <c r="B4480" s="181">
        <f t="shared" si="542"/>
        <v>0</v>
      </c>
      <c r="C4480" s="261"/>
      <c r="D4480" s="262"/>
      <c r="E4480" s="263"/>
      <c r="F4480" s="264"/>
      <c r="G4480" s="182">
        <f t="shared" si="543"/>
        <v>0</v>
      </c>
    </row>
    <row r="4481" spans="1:7" ht="20.100000000000001" customHeight="1" x14ac:dyDescent="0.2">
      <c r="A4481" s="260"/>
      <c r="B4481" s="181">
        <f t="shared" si="542"/>
        <v>0</v>
      </c>
      <c r="C4481" s="261"/>
      <c r="D4481" s="262"/>
      <c r="E4481" s="263"/>
      <c r="F4481" s="264"/>
      <c r="G4481" s="182">
        <f t="shared" si="543"/>
        <v>0</v>
      </c>
    </row>
    <row r="4482" spans="1:7" ht="20.100000000000001" customHeight="1" x14ac:dyDescent="0.2">
      <c r="A4482" s="260"/>
      <c r="B4482" s="181">
        <f t="shared" si="542"/>
        <v>0</v>
      </c>
      <c r="C4482" s="261"/>
      <c r="D4482" s="262"/>
      <c r="E4482" s="263"/>
      <c r="F4482" s="264"/>
      <c r="G4482" s="182">
        <f t="shared" si="543"/>
        <v>0</v>
      </c>
    </row>
    <row r="4483" spans="1:7" ht="20.100000000000001" customHeight="1" x14ac:dyDescent="0.2">
      <c r="A4483" s="260"/>
      <c r="B4483" s="181">
        <f t="shared" si="542"/>
        <v>0</v>
      </c>
      <c r="C4483" s="261"/>
      <c r="D4483" s="262"/>
      <c r="E4483" s="263"/>
      <c r="F4483" s="264"/>
      <c r="G4483" s="182">
        <f t="shared" si="543"/>
        <v>0</v>
      </c>
    </row>
    <row r="4484" spans="1:7" ht="20.100000000000001" customHeight="1" x14ac:dyDescent="0.2">
      <c r="A4484" s="260"/>
      <c r="B4484" s="181">
        <f t="shared" si="542"/>
        <v>0</v>
      </c>
      <c r="C4484" s="261"/>
      <c r="D4484" s="262"/>
      <c r="E4484" s="263"/>
      <c r="F4484" s="264"/>
      <c r="G4484" s="182">
        <f t="shared" si="543"/>
        <v>0</v>
      </c>
    </row>
    <row r="4485" spans="1:7" ht="20.100000000000001" customHeight="1" x14ac:dyDescent="0.2">
      <c r="A4485" s="260"/>
      <c r="B4485" s="181">
        <f t="shared" si="542"/>
        <v>0</v>
      </c>
      <c r="C4485" s="261"/>
      <c r="D4485" s="262"/>
      <c r="E4485" s="263"/>
      <c r="F4485" s="264"/>
      <c r="G4485" s="182">
        <f t="shared" si="543"/>
        <v>0</v>
      </c>
    </row>
    <row r="4486" spans="1:7" ht="20.100000000000001" customHeight="1" x14ac:dyDescent="0.2">
      <c r="A4486" s="183"/>
      <c r="B4486" s="169"/>
      <c r="C4486" s="169"/>
      <c r="D4486" s="164"/>
      <c r="E4486" s="165"/>
      <c r="F4486" s="184" t="s">
        <v>39</v>
      </c>
      <c r="G4486" s="185">
        <f>SUBTOTAL(9,G4476:G4485)</f>
        <v>0</v>
      </c>
    </row>
    <row r="4487" spans="1:7" ht="20.100000000000001" customHeight="1" x14ac:dyDescent="0.2">
      <c r="A4487" s="183"/>
      <c r="B4487" s="169"/>
      <c r="C4487" s="186" t="s">
        <v>827</v>
      </c>
      <c r="D4487" s="164"/>
      <c r="E4487" s="165"/>
      <c r="F4487" s="169"/>
      <c r="G4487" s="187"/>
    </row>
    <row r="4488" spans="1:7" ht="20.100000000000001" customHeight="1" x14ac:dyDescent="0.2">
      <c r="A4488" s="260"/>
      <c r="B4488" s="181">
        <f t="shared" ref="B4488:B4496" si="544">IF(A4488=0,0,VLOOKUP(A4488,Tabla_Indices,2,FALSE))</f>
        <v>0</v>
      </c>
      <c r="C4488" s="261"/>
      <c r="D4488" s="262"/>
      <c r="E4488" s="263"/>
      <c r="F4488" s="268"/>
      <c r="G4488" s="188">
        <f>ROUND(E4488*F4488,2)</f>
        <v>0</v>
      </c>
    </row>
    <row r="4489" spans="1:7" ht="20.100000000000001" customHeight="1" x14ac:dyDescent="0.2">
      <c r="A4489" s="260"/>
      <c r="B4489" s="181">
        <f t="shared" si="544"/>
        <v>0</v>
      </c>
      <c r="C4489" s="267"/>
      <c r="D4489" s="262"/>
      <c r="E4489" s="263"/>
      <c r="F4489" s="264"/>
      <c r="G4489" s="188">
        <f>ROUND(E4489*F4489,2)</f>
        <v>0</v>
      </c>
    </row>
    <row r="4490" spans="1:7" ht="20.100000000000001" customHeight="1" x14ac:dyDescent="0.2">
      <c r="A4490" s="260"/>
      <c r="B4490" s="181">
        <f t="shared" si="544"/>
        <v>0</v>
      </c>
      <c r="C4490" s="269"/>
      <c r="D4490" s="262"/>
      <c r="E4490" s="263"/>
      <c r="F4490" s="264"/>
      <c r="G4490" s="188">
        <f>ROUND(E4490*F4490,2)</f>
        <v>0</v>
      </c>
    </row>
    <row r="4491" spans="1:7" ht="20.100000000000001" customHeight="1" x14ac:dyDescent="0.2">
      <c r="A4491" s="260"/>
      <c r="B4491" s="181">
        <f t="shared" si="544"/>
        <v>0</v>
      </c>
      <c r="C4491" s="269"/>
      <c r="D4491" s="262"/>
      <c r="E4491" s="263"/>
      <c r="F4491" s="264"/>
      <c r="G4491" s="188">
        <f>ROUND(E4491*F4491,2)</f>
        <v>0</v>
      </c>
    </row>
    <row r="4492" spans="1:7" ht="20.100000000000001" customHeight="1" x14ac:dyDescent="0.2">
      <c r="A4492" s="260"/>
      <c r="B4492" s="181">
        <f t="shared" si="544"/>
        <v>0</v>
      </c>
      <c r="C4492" s="269"/>
      <c r="D4492" s="262"/>
      <c r="E4492" s="263"/>
      <c r="F4492" s="264"/>
      <c r="G4492" s="188">
        <f t="shared" ref="G4492:G4496" si="545">ROUND(E4492*F4492,2)</f>
        <v>0</v>
      </c>
    </row>
    <row r="4493" spans="1:7" ht="20.100000000000001" customHeight="1" x14ac:dyDescent="0.2">
      <c r="A4493" s="260"/>
      <c r="B4493" s="181">
        <f t="shared" si="544"/>
        <v>0</v>
      </c>
      <c r="C4493" s="269"/>
      <c r="D4493" s="262"/>
      <c r="E4493" s="263"/>
      <c r="F4493" s="264"/>
      <c r="G4493" s="188">
        <f t="shared" si="545"/>
        <v>0</v>
      </c>
    </row>
    <row r="4494" spans="1:7" ht="20.100000000000001" customHeight="1" x14ac:dyDescent="0.2">
      <c r="A4494" s="260"/>
      <c r="B4494" s="181">
        <f t="shared" si="544"/>
        <v>0</v>
      </c>
      <c r="C4494" s="261"/>
      <c r="D4494" s="262"/>
      <c r="E4494" s="263"/>
      <c r="F4494" s="264"/>
      <c r="G4494" s="188">
        <f t="shared" si="545"/>
        <v>0</v>
      </c>
    </row>
    <row r="4495" spans="1:7" ht="20.100000000000001" customHeight="1" x14ac:dyDescent="0.2">
      <c r="A4495" s="260"/>
      <c r="B4495" s="181">
        <f t="shared" si="544"/>
        <v>0</v>
      </c>
      <c r="C4495" s="261"/>
      <c r="D4495" s="262"/>
      <c r="E4495" s="263"/>
      <c r="F4495" s="264"/>
      <c r="G4495" s="188">
        <f t="shared" si="545"/>
        <v>0</v>
      </c>
    </row>
    <row r="4496" spans="1:7" ht="20.100000000000001" customHeight="1" x14ac:dyDescent="0.2">
      <c r="A4496" s="260"/>
      <c r="B4496" s="181">
        <f t="shared" si="544"/>
        <v>0</v>
      </c>
      <c r="C4496" s="261"/>
      <c r="D4496" s="262"/>
      <c r="E4496" s="263"/>
      <c r="F4496" s="264"/>
      <c r="G4496" s="188">
        <f t="shared" si="545"/>
        <v>0</v>
      </c>
    </row>
    <row r="4497" spans="1:7" ht="20.100000000000001" customHeight="1" x14ac:dyDescent="0.2">
      <c r="A4497" s="189"/>
      <c r="B4497" s="164"/>
      <c r="C4497" s="169"/>
      <c r="D4497" s="164"/>
      <c r="E4497" s="165"/>
      <c r="F4497" s="184" t="s">
        <v>40</v>
      </c>
      <c r="G4497" s="185">
        <f>SUBTOTAL(9,G4488:G4496)</f>
        <v>0</v>
      </c>
    </row>
    <row r="4498" spans="1:7" ht="20.100000000000001" customHeight="1" thickBot="1" x14ac:dyDescent="0.25">
      <c r="A4498" s="190"/>
      <c r="B4498" s="191"/>
      <c r="C4498" s="192"/>
      <c r="D4498" s="191"/>
      <c r="E4498" s="193"/>
      <c r="F4498" s="194"/>
      <c r="G4498" s="195"/>
    </row>
    <row r="4499" spans="1:7" ht="20.100000000000001" customHeight="1" thickBot="1" x14ac:dyDescent="0.25">
      <c r="A4499" s="244">
        <f>B4457</f>
        <v>28</v>
      </c>
      <c r="B4499" s="242" t="str">
        <f>C4457</f>
        <v xml:space="preserve">LIMPIEZA FINAL DE OBRA </v>
      </c>
      <c r="C4499" s="196"/>
      <c r="D4499" s="196" t="s">
        <v>41</v>
      </c>
      <c r="E4499" s="197"/>
      <c r="F4499" s="198" t="s">
        <v>42</v>
      </c>
      <c r="G4499" s="199">
        <f>SUBTOTAL(9,G4462:G4498)</f>
        <v>0</v>
      </c>
    </row>
    <row r="4500" spans="1:7" ht="20.100000000000001" customHeight="1" thickTop="1" x14ac:dyDescent="0.2"/>
  </sheetData>
  <sheetProtection formatCells="0" selectLockedCells="1"/>
  <mergeCells count="630">
    <mergeCell ref="A4451:G4451"/>
    <mergeCell ref="A4459:B4459"/>
    <mergeCell ref="C4459:C4460"/>
    <mergeCell ref="D4459:D4460"/>
    <mergeCell ref="E4459:E4460"/>
    <mergeCell ref="F4459:F4460"/>
    <mergeCell ref="G4459:G4460"/>
    <mergeCell ref="A4351:G4351"/>
    <mergeCell ref="A4359:B4359"/>
    <mergeCell ref="C4359:C4360"/>
    <mergeCell ref="D4359:D4360"/>
    <mergeCell ref="E4359:E4360"/>
    <mergeCell ref="F4359:F4360"/>
    <mergeCell ref="G4359:G4360"/>
    <mergeCell ref="A4401:G4401"/>
    <mergeCell ref="A4409:B4409"/>
    <mergeCell ref="C4409:C4410"/>
    <mergeCell ref="D4409:D4410"/>
    <mergeCell ref="E4409:E4410"/>
    <mergeCell ref="F4409:F4410"/>
    <mergeCell ref="G4409:G4410"/>
    <mergeCell ref="A4251:G4251"/>
    <mergeCell ref="A4259:B4259"/>
    <mergeCell ref="C4259:C4260"/>
    <mergeCell ref="D4259:D4260"/>
    <mergeCell ref="E4259:E4260"/>
    <mergeCell ref="F4259:F4260"/>
    <mergeCell ref="G4259:G4260"/>
    <mergeCell ref="A4301:G4301"/>
    <mergeCell ref="A4309:B4309"/>
    <mergeCell ref="C4309:C4310"/>
    <mergeCell ref="D4309:D4310"/>
    <mergeCell ref="E4309:E4310"/>
    <mergeCell ref="F4309:F4310"/>
    <mergeCell ref="G4309:G4310"/>
    <mergeCell ref="A4151:G4151"/>
    <mergeCell ref="A4159:B4159"/>
    <mergeCell ref="C4159:C4160"/>
    <mergeCell ref="D4159:D4160"/>
    <mergeCell ref="E4159:E4160"/>
    <mergeCell ref="F4159:F4160"/>
    <mergeCell ref="G4159:G4160"/>
    <mergeCell ref="A4201:G4201"/>
    <mergeCell ref="A4209:B4209"/>
    <mergeCell ref="C4209:C4210"/>
    <mergeCell ref="D4209:D4210"/>
    <mergeCell ref="E4209:E4210"/>
    <mergeCell ref="F4209:F4210"/>
    <mergeCell ref="G4209:G4210"/>
    <mergeCell ref="A4001:G4001"/>
    <mergeCell ref="A4009:B4009"/>
    <mergeCell ref="C4009:C4010"/>
    <mergeCell ref="D4009:D4010"/>
    <mergeCell ref="E4009:E4010"/>
    <mergeCell ref="F4009:F4010"/>
    <mergeCell ref="G4009:G4010"/>
    <mergeCell ref="A4051:G4051"/>
    <mergeCell ref="A4059:B4059"/>
    <mergeCell ref="C4059:C4060"/>
    <mergeCell ref="D4059:D4060"/>
    <mergeCell ref="E4059:E4060"/>
    <mergeCell ref="F4059:F4060"/>
    <mergeCell ref="G4059:G4060"/>
    <mergeCell ref="A3901:G3901"/>
    <mergeCell ref="A3909:B3909"/>
    <mergeCell ref="C3909:C3910"/>
    <mergeCell ref="D3909:D3910"/>
    <mergeCell ref="E3909:E3910"/>
    <mergeCell ref="F3909:F3910"/>
    <mergeCell ref="G3909:G3910"/>
    <mergeCell ref="A3951:G3951"/>
    <mergeCell ref="A3959:B3959"/>
    <mergeCell ref="C3959:C3960"/>
    <mergeCell ref="D3959:D3960"/>
    <mergeCell ref="E3959:E3960"/>
    <mergeCell ref="F3959:F3960"/>
    <mergeCell ref="G3959:G3960"/>
    <mergeCell ref="A3801:G3801"/>
    <mergeCell ref="A3809:B3809"/>
    <mergeCell ref="C3809:C3810"/>
    <mergeCell ref="D3809:D3810"/>
    <mergeCell ref="E3809:E3810"/>
    <mergeCell ref="F3809:F3810"/>
    <mergeCell ref="G3809:G3810"/>
    <mergeCell ref="A3851:G3851"/>
    <mergeCell ref="A3859:B3859"/>
    <mergeCell ref="C3859:C3860"/>
    <mergeCell ref="D3859:D3860"/>
    <mergeCell ref="E3859:E3860"/>
    <mergeCell ref="F3859:F3860"/>
    <mergeCell ref="G3859:G3860"/>
    <mergeCell ref="A3701:G3701"/>
    <mergeCell ref="A3709:B3709"/>
    <mergeCell ref="C3709:C3710"/>
    <mergeCell ref="D3709:D3710"/>
    <mergeCell ref="E3709:E3710"/>
    <mergeCell ref="F3709:F3710"/>
    <mergeCell ref="G3709:G3710"/>
    <mergeCell ref="A3751:G3751"/>
    <mergeCell ref="A3759:B3759"/>
    <mergeCell ref="C3759:C3760"/>
    <mergeCell ref="D3759:D3760"/>
    <mergeCell ref="E3759:E3760"/>
    <mergeCell ref="F3759:F3760"/>
    <mergeCell ref="G3759:G3760"/>
    <mergeCell ref="A3601:G3601"/>
    <mergeCell ref="A3609:B3609"/>
    <mergeCell ref="C3609:C3610"/>
    <mergeCell ref="D3609:D3610"/>
    <mergeCell ref="E3609:E3610"/>
    <mergeCell ref="F3609:F3610"/>
    <mergeCell ref="G3609:G3610"/>
    <mergeCell ref="A3651:G3651"/>
    <mergeCell ref="A3659:B3659"/>
    <mergeCell ref="C3659:C3660"/>
    <mergeCell ref="D3659:D3660"/>
    <mergeCell ref="E3659:E3660"/>
    <mergeCell ref="F3659:F3660"/>
    <mergeCell ref="G3659:G3660"/>
    <mergeCell ref="A3451:G3451"/>
    <mergeCell ref="A3459:B3459"/>
    <mergeCell ref="C3459:C3460"/>
    <mergeCell ref="D3459:D3460"/>
    <mergeCell ref="E3459:E3460"/>
    <mergeCell ref="F3459:F3460"/>
    <mergeCell ref="G3459:G3460"/>
    <mergeCell ref="A3551:G3551"/>
    <mergeCell ref="A3559:B3559"/>
    <mergeCell ref="C3559:C3560"/>
    <mergeCell ref="D3559:D3560"/>
    <mergeCell ref="E3559:E3560"/>
    <mergeCell ref="F3559:F3560"/>
    <mergeCell ref="G3559:G3560"/>
    <mergeCell ref="A3501:G3501"/>
    <mergeCell ref="A3509:B3509"/>
    <mergeCell ref="C3509:C3510"/>
    <mergeCell ref="D3509:D3510"/>
    <mergeCell ref="E3509:E3510"/>
    <mergeCell ref="F3509:F3510"/>
    <mergeCell ref="G3509:G3510"/>
    <mergeCell ref="A3351:G3351"/>
    <mergeCell ref="A3359:B3359"/>
    <mergeCell ref="C3359:C3360"/>
    <mergeCell ref="D3359:D3360"/>
    <mergeCell ref="E3359:E3360"/>
    <mergeCell ref="F3359:F3360"/>
    <mergeCell ref="G3359:G3360"/>
    <mergeCell ref="A3401:G3401"/>
    <mergeCell ref="A3409:B3409"/>
    <mergeCell ref="C3409:C3410"/>
    <mergeCell ref="D3409:D3410"/>
    <mergeCell ref="E3409:E3410"/>
    <mergeCell ref="F3409:F3410"/>
    <mergeCell ref="G3409:G3410"/>
    <mergeCell ref="A3251:G3251"/>
    <mergeCell ref="A3259:B3259"/>
    <mergeCell ref="C3259:C3260"/>
    <mergeCell ref="D3259:D3260"/>
    <mergeCell ref="E3259:E3260"/>
    <mergeCell ref="F3259:F3260"/>
    <mergeCell ref="G3259:G3260"/>
    <mergeCell ref="A3301:G3301"/>
    <mergeCell ref="A3309:B3309"/>
    <mergeCell ref="C3309:C3310"/>
    <mergeCell ref="D3309:D3310"/>
    <mergeCell ref="E3309:E3310"/>
    <mergeCell ref="F3309:F3310"/>
    <mergeCell ref="G3309:G3310"/>
    <mergeCell ref="A3151:G3151"/>
    <mergeCell ref="A3159:B3159"/>
    <mergeCell ref="C3159:C3160"/>
    <mergeCell ref="D3159:D3160"/>
    <mergeCell ref="E3159:E3160"/>
    <mergeCell ref="F3159:F3160"/>
    <mergeCell ref="G3159:G3160"/>
    <mergeCell ref="A3201:G3201"/>
    <mergeCell ref="A3209:B3209"/>
    <mergeCell ref="C3209:C3210"/>
    <mergeCell ref="D3209:D3210"/>
    <mergeCell ref="E3209:E3210"/>
    <mergeCell ref="F3209:F3210"/>
    <mergeCell ref="G3209:G3210"/>
    <mergeCell ref="A2951:G2951"/>
    <mergeCell ref="A2959:B2959"/>
    <mergeCell ref="C2959:C2960"/>
    <mergeCell ref="A3101:G3101"/>
    <mergeCell ref="A3109:B3109"/>
    <mergeCell ref="C3109:C3110"/>
    <mergeCell ref="D3109:D3110"/>
    <mergeCell ref="E3109:E3110"/>
    <mergeCell ref="F3109:F3110"/>
    <mergeCell ref="G3109:G3110"/>
    <mergeCell ref="D3009:D3010"/>
    <mergeCell ref="E3009:E3010"/>
    <mergeCell ref="F3009:F3010"/>
    <mergeCell ref="G3009:G3010"/>
    <mergeCell ref="D2959:D2960"/>
    <mergeCell ref="E2959:E2960"/>
    <mergeCell ref="F2959:F2960"/>
    <mergeCell ref="G2959:G2960"/>
    <mergeCell ref="A3051:G3051"/>
    <mergeCell ref="A3059:B3059"/>
    <mergeCell ref="C3059:C3060"/>
    <mergeCell ref="D3059:D3060"/>
    <mergeCell ref="E3059:E3060"/>
    <mergeCell ref="F3059:F3060"/>
    <mergeCell ref="A2859:B2859"/>
    <mergeCell ref="C2859:C2860"/>
    <mergeCell ref="D2859:D2860"/>
    <mergeCell ref="E2859:E2860"/>
    <mergeCell ref="F2859:F2860"/>
    <mergeCell ref="G2859:G2860"/>
    <mergeCell ref="A2901:G2901"/>
    <mergeCell ref="A2909:B2909"/>
    <mergeCell ref="C2909:C2910"/>
    <mergeCell ref="D2909:D2910"/>
    <mergeCell ref="E2909:E2910"/>
    <mergeCell ref="F2909:F2910"/>
    <mergeCell ref="G2909:G2910"/>
    <mergeCell ref="A201:G201"/>
    <mergeCell ref="A209:B209"/>
    <mergeCell ref="C209:C210"/>
    <mergeCell ref="D209:D210"/>
    <mergeCell ref="E209:E210"/>
    <mergeCell ref="F209:F210"/>
    <mergeCell ref="G209:G210"/>
    <mergeCell ref="A2751:G2751"/>
    <mergeCell ref="A2759:B2759"/>
    <mergeCell ref="C2759:C2760"/>
    <mergeCell ref="D2759:D2760"/>
    <mergeCell ref="E2759:E2760"/>
    <mergeCell ref="F2759:F2760"/>
    <mergeCell ref="G2759:G2760"/>
    <mergeCell ref="A2609:B2609"/>
    <mergeCell ref="C2609:C2610"/>
    <mergeCell ref="A2551:G2551"/>
    <mergeCell ref="A2601:G2601"/>
    <mergeCell ref="A2651:G2651"/>
    <mergeCell ref="A2659:B2659"/>
    <mergeCell ref="C2659:C2660"/>
    <mergeCell ref="D2659:D2660"/>
    <mergeCell ref="E2659:E2660"/>
    <mergeCell ref="F2659:F2660"/>
    <mergeCell ref="E2409:E2410"/>
    <mergeCell ref="F2409:F2410"/>
    <mergeCell ref="G2409:G2410"/>
    <mergeCell ref="A2459:B2459"/>
    <mergeCell ref="C2459:C2460"/>
    <mergeCell ref="G3059:G3060"/>
    <mergeCell ref="A2701:G2701"/>
    <mergeCell ref="A2709:B2709"/>
    <mergeCell ref="C2709:C2710"/>
    <mergeCell ref="D2709:D2710"/>
    <mergeCell ref="E2709:E2710"/>
    <mergeCell ref="F2709:F2710"/>
    <mergeCell ref="G2709:G2710"/>
    <mergeCell ref="A2801:G2801"/>
    <mergeCell ref="A2809:B2809"/>
    <mergeCell ref="C2809:C2810"/>
    <mergeCell ref="D2809:D2810"/>
    <mergeCell ref="E2809:E2810"/>
    <mergeCell ref="F2809:F2810"/>
    <mergeCell ref="G2809:G2810"/>
    <mergeCell ref="A3001:G3001"/>
    <mergeCell ref="A3009:B3009"/>
    <mergeCell ref="C3009:C3010"/>
    <mergeCell ref="A2851:G2851"/>
    <mergeCell ref="C1959:C1960"/>
    <mergeCell ref="D1959:D1960"/>
    <mergeCell ref="E1959:E1960"/>
    <mergeCell ref="D2459:D2460"/>
    <mergeCell ref="E2459:E2460"/>
    <mergeCell ref="F2459:F2460"/>
    <mergeCell ref="G2459:G2460"/>
    <mergeCell ref="A2451:G2451"/>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051:G2051"/>
    <mergeCell ref="E2159:E2160"/>
    <mergeCell ref="A2151:G2151"/>
    <mergeCell ref="A2101:G2101"/>
    <mergeCell ref="A1509:B1509"/>
    <mergeCell ref="C1509:C1510"/>
    <mergeCell ref="D1509:D1510"/>
    <mergeCell ref="E1509:E1510"/>
    <mergeCell ref="A1401:G1401"/>
    <mergeCell ref="A1409:B1409"/>
    <mergeCell ref="C1409:C1410"/>
    <mergeCell ref="D1409:D1410"/>
    <mergeCell ref="E1609:E1610"/>
    <mergeCell ref="D1559:D1560"/>
    <mergeCell ref="E1559:E1560"/>
    <mergeCell ref="A1451:G1451"/>
    <mergeCell ref="G1559:G1560"/>
    <mergeCell ref="F1609:F1610"/>
    <mergeCell ref="G1609:G1610"/>
    <mergeCell ref="E1409:E1410"/>
    <mergeCell ref="F1409:F1410"/>
    <mergeCell ref="G1409:G1410"/>
    <mergeCell ref="A1501:G1501"/>
    <mergeCell ref="F1509:F1510"/>
    <mergeCell ref="G1509:G1510"/>
    <mergeCell ref="A1551:G1551"/>
    <mergeCell ref="A1459:B1459"/>
    <mergeCell ref="C1459:C1460"/>
    <mergeCell ref="E1359:E1360"/>
    <mergeCell ref="F1359:F1360"/>
    <mergeCell ref="A1359:B1359"/>
    <mergeCell ref="G1359:G1360"/>
    <mergeCell ref="A1301:G1301"/>
    <mergeCell ref="F1309:F1310"/>
    <mergeCell ref="G1309:G1310"/>
    <mergeCell ref="C1359:C1360"/>
    <mergeCell ref="A1309:B1309"/>
    <mergeCell ref="C1309:C1310"/>
    <mergeCell ref="D1309:D1310"/>
    <mergeCell ref="E1309:E1310"/>
    <mergeCell ref="A101:G101"/>
    <mergeCell ref="A109:B109"/>
    <mergeCell ref="C109:C110"/>
    <mergeCell ref="D259:D260"/>
    <mergeCell ref="E259:E260"/>
    <mergeCell ref="F259:F260"/>
    <mergeCell ref="G259:G260"/>
    <mergeCell ref="C1159:C1160"/>
    <mergeCell ref="D1159:D1160"/>
    <mergeCell ref="E1159:E1160"/>
    <mergeCell ref="F1159:F1160"/>
    <mergeCell ref="G1159:G1160"/>
    <mergeCell ref="D1009:D1010"/>
    <mergeCell ref="E1009:E1010"/>
    <mergeCell ref="F1009:F1010"/>
    <mergeCell ref="G1009:G1010"/>
    <mergeCell ref="A1151:G1151"/>
    <mergeCell ref="C1059:C1060"/>
    <mergeCell ref="D1059:D1060"/>
    <mergeCell ref="E1059:E1060"/>
    <mergeCell ref="F1059:F1060"/>
    <mergeCell ref="G1059:G1060"/>
    <mergeCell ref="A1109:B1109"/>
    <mergeCell ref="C1109:C1110"/>
    <mergeCell ref="A501:G501"/>
    <mergeCell ref="A509:B509"/>
    <mergeCell ref="C509:C510"/>
    <mergeCell ref="D509:D510"/>
    <mergeCell ref="E509:E510"/>
    <mergeCell ref="F509:F510"/>
    <mergeCell ref="G509:G510"/>
    <mergeCell ref="A1:G1"/>
    <mergeCell ref="C9:C10"/>
    <mergeCell ref="D9:D10"/>
    <mergeCell ref="E9:E10"/>
    <mergeCell ref="F9:F10"/>
    <mergeCell ref="G9:G10"/>
    <mergeCell ref="A9:B9"/>
    <mergeCell ref="A251:G251"/>
    <mergeCell ref="A259:B259"/>
    <mergeCell ref="C259:C260"/>
    <mergeCell ref="A51:G51"/>
    <mergeCell ref="A59:B59"/>
    <mergeCell ref="C59:C60"/>
    <mergeCell ref="D59:D60"/>
    <mergeCell ref="E59:E60"/>
    <mergeCell ref="F59:F60"/>
    <mergeCell ref="G59:G60"/>
    <mergeCell ref="D109:D110"/>
    <mergeCell ref="E109:E110"/>
    <mergeCell ref="F109:F110"/>
    <mergeCell ref="G109:G110"/>
    <mergeCell ref="A151:G151"/>
    <mergeCell ref="A159:B159"/>
    <mergeCell ref="C159:C160"/>
    <mergeCell ref="D159:D160"/>
    <mergeCell ref="E159:E160"/>
    <mergeCell ref="F159:F160"/>
    <mergeCell ref="G159:G160"/>
    <mergeCell ref="A551:G551"/>
    <mergeCell ref="A559:B559"/>
    <mergeCell ref="A601:G601"/>
    <mergeCell ref="A609:B609"/>
    <mergeCell ref="C609:C610"/>
    <mergeCell ref="D609:D610"/>
    <mergeCell ref="E609:E610"/>
    <mergeCell ref="F609:F610"/>
    <mergeCell ref="G609:G610"/>
    <mergeCell ref="C559:C560"/>
    <mergeCell ref="D559:D560"/>
    <mergeCell ref="E559:E560"/>
    <mergeCell ref="F559:F560"/>
    <mergeCell ref="G559:G560"/>
    <mergeCell ref="A701:G701"/>
    <mergeCell ref="A651:G651"/>
    <mergeCell ref="A659:B659"/>
    <mergeCell ref="C659:C660"/>
    <mergeCell ref="D659:D660"/>
    <mergeCell ref="E659:E660"/>
    <mergeCell ref="F659:F660"/>
    <mergeCell ref="G659:G660"/>
    <mergeCell ref="A709:B709"/>
    <mergeCell ref="C709:C710"/>
    <mergeCell ref="D709:D710"/>
    <mergeCell ref="E709:E710"/>
    <mergeCell ref="F709:F710"/>
    <mergeCell ref="G709:G710"/>
    <mergeCell ref="A951:G951"/>
    <mergeCell ref="A909:B909"/>
    <mergeCell ref="C909:C910"/>
    <mergeCell ref="D909:D910"/>
    <mergeCell ref="E909:E910"/>
    <mergeCell ref="C1209:C1210"/>
    <mergeCell ref="D1209:D1210"/>
    <mergeCell ref="E1209:E1210"/>
    <mergeCell ref="D1109:D1110"/>
    <mergeCell ref="F909:F910"/>
    <mergeCell ref="G909:G910"/>
    <mergeCell ref="F1209:F1210"/>
    <mergeCell ref="G1209:G1210"/>
    <mergeCell ref="A1201:G1201"/>
    <mergeCell ref="D959:D960"/>
    <mergeCell ref="E959:E960"/>
    <mergeCell ref="F959:F960"/>
    <mergeCell ref="G959:G960"/>
    <mergeCell ref="A1159:B1159"/>
    <mergeCell ref="A1001:G1001"/>
    <mergeCell ref="F1109:F1110"/>
    <mergeCell ref="A959:B959"/>
    <mergeCell ref="C959:C960"/>
    <mergeCell ref="A1009:B1009"/>
    <mergeCell ref="A2001:G2001"/>
    <mergeCell ref="F1809:F1810"/>
    <mergeCell ref="G1809:G1810"/>
    <mergeCell ref="D1659:D1660"/>
    <mergeCell ref="E1659:E1660"/>
    <mergeCell ref="F1659:F1660"/>
    <mergeCell ref="G1659:G1660"/>
    <mergeCell ref="A1859:B1859"/>
    <mergeCell ref="C1859:C1860"/>
    <mergeCell ref="D1859:D1860"/>
    <mergeCell ref="E1859:E1860"/>
    <mergeCell ref="F1859:F1860"/>
    <mergeCell ref="G1859:G1860"/>
    <mergeCell ref="G1759:G1760"/>
    <mergeCell ref="A1659:B1659"/>
    <mergeCell ref="C1659:C1660"/>
    <mergeCell ref="A1901:G1901"/>
    <mergeCell ref="A1909:B1909"/>
    <mergeCell ref="C1909:C1910"/>
    <mergeCell ref="D1909:D1910"/>
    <mergeCell ref="E1909:E1910"/>
    <mergeCell ref="F1909:F1910"/>
    <mergeCell ref="G1909:G1910"/>
    <mergeCell ref="A1959:B1959"/>
    <mergeCell ref="A1851:G1851"/>
    <mergeCell ref="A1801:G1801"/>
    <mergeCell ref="A1809:B1809"/>
    <mergeCell ref="A1759:B1759"/>
    <mergeCell ref="F1959:F1960"/>
    <mergeCell ref="G1959:G1960"/>
    <mergeCell ref="A1951:G1951"/>
    <mergeCell ref="A1751:G1751"/>
    <mergeCell ref="C1009:C1010"/>
    <mergeCell ref="E1109:E1110"/>
    <mergeCell ref="G1109:G1110"/>
    <mergeCell ref="A1101:G1101"/>
    <mergeCell ref="A1051:G1051"/>
    <mergeCell ref="A1059:B1059"/>
    <mergeCell ref="A1209:B1209"/>
    <mergeCell ref="A1251:G1251"/>
    <mergeCell ref="A1351:G1351"/>
    <mergeCell ref="A1259:B1259"/>
    <mergeCell ref="C1259:C1260"/>
    <mergeCell ref="D1259:D1260"/>
    <mergeCell ref="E1259:E1260"/>
    <mergeCell ref="F1259:F1260"/>
    <mergeCell ref="G1259:G1260"/>
    <mergeCell ref="D1359:D1360"/>
    <mergeCell ref="A1651:G1651"/>
    <mergeCell ref="C1809:C1810"/>
    <mergeCell ref="D1809:D1810"/>
    <mergeCell ref="F1759:F1760"/>
    <mergeCell ref="E1759:E1760"/>
    <mergeCell ref="D1759:D1760"/>
    <mergeCell ref="C1759:C1760"/>
    <mergeCell ref="F1559:F1560"/>
    <mergeCell ref="A1559:B1559"/>
    <mergeCell ref="C1559:C1560"/>
    <mergeCell ref="A1709:B1709"/>
    <mergeCell ref="C1709:C1710"/>
    <mergeCell ref="D1709:D1710"/>
    <mergeCell ref="E1709:E1710"/>
    <mergeCell ref="F1709:F1710"/>
    <mergeCell ref="G1709:G1710"/>
    <mergeCell ref="A1701:G1701"/>
    <mergeCell ref="A1601:G1601"/>
    <mergeCell ref="A1609:B1609"/>
    <mergeCell ref="C1609:C1610"/>
    <mergeCell ref="D1609:D1610"/>
    <mergeCell ref="E1809:E1810"/>
    <mergeCell ref="D1459:D1460"/>
    <mergeCell ref="E1459:E1460"/>
    <mergeCell ref="F1459:F1460"/>
    <mergeCell ref="G1459:G1460"/>
    <mergeCell ref="G2309:G2310"/>
    <mergeCell ref="A2359:B2359"/>
    <mergeCell ref="C2359:C2360"/>
    <mergeCell ref="D2359:D2360"/>
    <mergeCell ref="E2359:E2360"/>
    <mergeCell ref="A2251:G2251"/>
    <mergeCell ref="A2201:G2201"/>
    <mergeCell ref="A2159:B2159"/>
    <mergeCell ref="C2159:C2160"/>
    <mergeCell ref="F2159:F2160"/>
    <mergeCell ref="G2159:G2160"/>
    <mergeCell ref="A2209:B2209"/>
    <mergeCell ref="C2209:C2210"/>
    <mergeCell ref="D2209:D2210"/>
    <mergeCell ref="E2209:E2210"/>
    <mergeCell ref="F2209:F2210"/>
    <mergeCell ref="G2209:G2210"/>
    <mergeCell ref="F2259:F2260"/>
    <mergeCell ref="G2259:G2260"/>
    <mergeCell ref="D2159:D2160"/>
    <mergeCell ref="A301:G301"/>
    <mergeCell ref="A309:B309"/>
    <mergeCell ref="C309:C310"/>
    <mergeCell ref="D309:D310"/>
    <mergeCell ref="E309:E310"/>
    <mergeCell ref="F309:F310"/>
    <mergeCell ref="G309:G310"/>
    <mergeCell ref="A351:G351"/>
    <mergeCell ref="A359:B359"/>
    <mergeCell ref="C359:C360"/>
    <mergeCell ref="D359:D360"/>
    <mergeCell ref="E359:E360"/>
    <mergeCell ref="F359:F360"/>
    <mergeCell ref="G359:G360"/>
    <mergeCell ref="A401:G401"/>
    <mergeCell ref="A409:B409"/>
    <mergeCell ref="C409:C410"/>
    <mergeCell ref="D409:D410"/>
    <mergeCell ref="E409:E410"/>
    <mergeCell ref="F409:F410"/>
    <mergeCell ref="G409:G410"/>
    <mergeCell ref="A451:G451"/>
    <mergeCell ref="A459:B459"/>
    <mergeCell ref="C459:C460"/>
    <mergeCell ref="D459:D460"/>
    <mergeCell ref="E459:E460"/>
    <mergeCell ref="F459:F460"/>
    <mergeCell ref="G459:G460"/>
    <mergeCell ref="A901:G901"/>
    <mergeCell ref="A801:G801"/>
    <mergeCell ref="A751:G751"/>
    <mergeCell ref="A759:B759"/>
    <mergeCell ref="C759:C760"/>
    <mergeCell ref="D759:D760"/>
    <mergeCell ref="E759:E760"/>
    <mergeCell ref="F759:F760"/>
    <mergeCell ref="G759:G760"/>
    <mergeCell ref="A809:B809"/>
    <mergeCell ref="C809:C810"/>
    <mergeCell ref="D809:D810"/>
    <mergeCell ref="E809:E810"/>
    <mergeCell ref="F809:F810"/>
    <mergeCell ref="G809:G810"/>
    <mergeCell ref="A859:B859"/>
    <mergeCell ref="C859:C860"/>
    <mergeCell ref="D859:D860"/>
    <mergeCell ref="E859:E860"/>
    <mergeCell ref="F859:F860"/>
    <mergeCell ref="A851:G851"/>
    <mergeCell ref="G859:G860"/>
    <mergeCell ref="A2109:B2109"/>
    <mergeCell ref="C2109:C2110"/>
    <mergeCell ref="D2109:D2110"/>
    <mergeCell ref="E2109:E2110"/>
    <mergeCell ref="F2109:F2110"/>
    <mergeCell ref="A2501:G2501"/>
    <mergeCell ref="A2259:B2259"/>
    <mergeCell ref="C2259:C2260"/>
    <mergeCell ref="D2259:D2260"/>
    <mergeCell ref="E2259:E2260"/>
    <mergeCell ref="F2359:F2360"/>
    <mergeCell ref="G2359:G2360"/>
    <mergeCell ref="A2351:G2351"/>
    <mergeCell ref="A2301:G2301"/>
    <mergeCell ref="A2309:B2309"/>
    <mergeCell ref="C2309:C2310"/>
    <mergeCell ref="D2309:D2310"/>
    <mergeCell ref="E2309:E2310"/>
    <mergeCell ref="F2309:F2310"/>
    <mergeCell ref="G2109:G2110"/>
    <mergeCell ref="A2401:G2401"/>
    <mergeCell ref="A2409:B2409"/>
    <mergeCell ref="C2409:C2410"/>
    <mergeCell ref="D2409:D2410"/>
    <mergeCell ref="A4101:G4101"/>
    <mergeCell ref="A4109:B4109"/>
    <mergeCell ref="C4109:C4110"/>
    <mergeCell ref="D4109:D4110"/>
    <mergeCell ref="E4109:E4110"/>
    <mergeCell ref="F4109:F4110"/>
    <mergeCell ref="G4109:G4110"/>
    <mergeCell ref="A2509:B2509"/>
    <mergeCell ref="C2509:C2510"/>
    <mergeCell ref="D2509:D2510"/>
    <mergeCell ref="E2509:E2510"/>
    <mergeCell ref="F2509:F2510"/>
    <mergeCell ref="G2659:G2660"/>
    <mergeCell ref="D2609:D2610"/>
    <mergeCell ref="E2609:E2610"/>
    <mergeCell ref="F2609:F2610"/>
    <mergeCell ref="G2609:G2610"/>
    <mergeCell ref="F2559:F2560"/>
    <mergeCell ref="G2559:G2560"/>
    <mergeCell ref="A2559:B2559"/>
    <mergeCell ref="C2559:C2560"/>
    <mergeCell ref="D2559:D2560"/>
    <mergeCell ref="E2559:E2560"/>
    <mergeCell ref="G2509:G25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rowBreaks count="89" manualBreakCount="89">
    <brk id="50" max="16383" man="1"/>
    <brk id="100" max="16383" man="1"/>
    <brk id="150" max="16383" man="1"/>
    <brk id="200" max="16383" man="1"/>
    <brk id="250" max="16383" man="1"/>
    <brk id="300" max="16383" man="1"/>
    <brk id="350" max="16383" man="1"/>
    <brk id="400" max="16383" man="1"/>
    <brk id="450" max="16383" man="1"/>
    <brk id="500" max="16383" man="1"/>
    <brk id="550" max="16383" man="1"/>
    <brk id="600" max="16383" man="1"/>
    <brk id="650" max="16383" man="1"/>
    <brk id="700" max="16383" man="1"/>
    <brk id="750" max="16383" man="1"/>
    <brk id="800" max="16383" man="1"/>
    <brk id="850" max="16383" man="1"/>
    <brk id="900" max="16383" man="1"/>
    <brk id="950" max="16383" man="1"/>
    <brk id="1000" max="16383" man="1"/>
    <brk id="1050" max="16383" man="1"/>
    <brk id="1100" max="16383" man="1"/>
    <brk id="1150" max="16383" man="1"/>
    <brk id="1200" max="16383" man="1"/>
    <brk id="1250" max="16383" man="1"/>
    <brk id="1300" max="16383" man="1"/>
    <brk id="1350" max="16383" man="1"/>
    <brk id="1400" max="16383" man="1"/>
    <brk id="1450" max="16383" man="1"/>
    <brk id="1500" max="16383" man="1"/>
    <brk id="1550" max="16383" man="1"/>
    <brk id="1600" max="16383" man="1"/>
    <brk id="1650" max="16383" man="1"/>
    <brk id="1700" max="16383" man="1"/>
    <brk id="1750" max="16383" man="1"/>
    <brk id="1800" max="16383" man="1"/>
    <brk id="1850" max="16383" man="1"/>
    <brk id="1900" max="16383" man="1"/>
    <brk id="1950" max="16383" man="1"/>
    <brk id="2000" max="16383" man="1"/>
    <brk id="2050" max="16383" man="1"/>
    <brk id="2100" max="16383" man="1"/>
    <brk id="2150" max="16383" man="1"/>
    <brk id="2200" max="16383" man="1"/>
    <brk id="2250" max="16383" man="1"/>
    <brk id="2300" max="16383" man="1"/>
    <brk id="2350" max="16383" man="1"/>
    <brk id="2400" max="16383" man="1"/>
    <brk id="2450" max="16383" man="1"/>
    <brk id="2500" max="16383" man="1"/>
    <brk id="2550" max="16383" man="1"/>
    <brk id="2600" max="16383" man="1"/>
    <brk id="2650" max="16383" man="1"/>
    <brk id="2700" max="16383" man="1"/>
    <brk id="2750" max="16383" man="1"/>
    <brk id="2800" max="16383" man="1"/>
    <brk id="2850" max="16383" man="1"/>
    <brk id="2900" max="16383" man="1"/>
    <brk id="2950" max="16383" man="1"/>
    <brk id="3000" max="16383" man="1"/>
    <brk id="3050" max="6" man="1"/>
    <brk id="3100" max="6" man="1"/>
    <brk id="3150" max="16383" man="1"/>
    <brk id="3200" max="6" man="1"/>
    <brk id="3250" max="6" man="1"/>
    <brk id="3300" max="6" man="1"/>
    <brk id="3350" max="6" man="1"/>
    <brk id="3400" max="6" man="1"/>
    <brk id="3450" max="6" man="1"/>
    <brk id="3500" max="16383" man="1"/>
    <brk id="3550" max="6" man="1"/>
    <brk id="3600" max="6" man="1"/>
    <brk id="3650" max="6" man="1"/>
    <brk id="3700" max="6" man="1"/>
    <brk id="3750" max="6" man="1"/>
    <brk id="3800" max="6" man="1"/>
    <brk id="3850" max="6" man="1"/>
    <brk id="3900" max="6" man="1"/>
    <brk id="3950" max="6" man="1"/>
    <brk id="4000" max="6" man="1"/>
    <brk id="4050" max="6" man="1"/>
    <brk id="4100" max="6" man="1"/>
    <brk id="4150" max="6" man="1"/>
    <brk id="4200" max="6" man="1"/>
    <brk id="4250" max="6" man="1"/>
    <brk id="4300" max="6" man="1"/>
    <brk id="4350" max="6" man="1"/>
    <brk id="4400" max="6" man="1"/>
    <brk id="4450" max="6" man="1"/>
  </rowBreaks>
  <colBreaks count="2" manualBreakCount="2">
    <brk id="8" max="1048575" man="1"/>
    <brk id="1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Zeros="0" workbookViewId="0">
      <selection activeCell="B4" sqref="B4"/>
    </sheetView>
  </sheetViews>
  <sheetFormatPr baseColWidth="10" defaultColWidth="11.42578125" defaultRowHeight="20.100000000000001" customHeight="1" x14ac:dyDescent="0.2"/>
  <cols>
    <col min="1" max="1" width="35.7109375" style="17" customWidth="1"/>
    <col min="2" max="2" width="55.7109375" style="17" customWidth="1"/>
    <col min="3" max="3" width="25.7109375" style="17" customWidth="1"/>
    <col min="4" max="5" width="15.7109375" style="17" customWidth="1"/>
    <col min="6" max="16384" width="11.42578125" style="17"/>
  </cols>
  <sheetData>
    <row r="1" spans="1:6" s="20" customFormat="1" ht="20.100000000000001" customHeight="1" x14ac:dyDescent="0.2">
      <c r="A1" s="18" t="s">
        <v>12</v>
      </c>
      <c r="B1" s="18" t="str">
        <f>Comitente</f>
        <v>DIRECCIÓN ARQUITECTURA</v>
      </c>
      <c r="E1" s="19"/>
    </row>
    <row r="2" spans="1:6" s="21" customFormat="1" ht="20.100000000000001" customHeight="1" x14ac:dyDescent="0.2">
      <c r="A2" s="34" t="s">
        <v>13</v>
      </c>
      <c r="B2" s="34" t="str">
        <f>Obra</f>
        <v>ESTADIO DEPORTIVO U.P.C.N.</v>
      </c>
    </row>
    <row r="3" spans="1:6" s="21" customFormat="1" ht="20.100000000000001" customHeight="1" x14ac:dyDescent="0.2">
      <c r="A3" s="34" t="s">
        <v>22</v>
      </c>
      <c r="B3" s="34" t="str">
        <f>Ubicación</f>
        <v>DEPARTAMENTO RAWSON</v>
      </c>
    </row>
    <row r="4" spans="1:6" s="21" customFormat="1" ht="20.100000000000001" customHeight="1" x14ac:dyDescent="0.2">
      <c r="A4" s="34" t="s">
        <v>21</v>
      </c>
      <c r="B4" s="34" t="str">
        <f>Licitación_N°</f>
        <v>18/17</v>
      </c>
    </row>
    <row r="5" spans="1:6" s="21" customFormat="1" ht="20.100000000000001" customHeight="1" x14ac:dyDescent="0.2">
      <c r="A5" s="34" t="s">
        <v>14</v>
      </c>
      <c r="B5" s="34">
        <f>Contratista</f>
        <v>0</v>
      </c>
    </row>
    <row r="6" spans="1:6" s="20" customFormat="1" ht="20.100000000000001" customHeight="1" x14ac:dyDescent="0.2">
      <c r="A6" s="18"/>
      <c r="B6" s="18"/>
      <c r="C6" s="18"/>
      <c r="D6" s="18"/>
      <c r="E6" s="18"/>
      <c r="F6" s="18"/>
    </row>
    <row r="7" spans="1:6" ht="20.100000000000001" customHeight="1" x14ac:dyDescent="0.2">
      <c r="A7" s="352" t="s">
        <v>137</v>
      </c>
      <c r="B7" s="353"/>
      <c r="C7" s="353"/>
      <c r="D7" s="353"/>
      <c r="E7" s="354"/>
    </row>
    <row r="8" spans="1:6" ht="20.100000000000001" customHeight="1" x14ac:dyDescent="0.2">
      <c r="A8" s="355" t="s">
        <v>820</v>
      </c>
      <c r="B8" s="356"/>
      <c r="C8" s="357"/>
      <c r="D8" s="357"/>
      <c r="E8" s="358"/>
    </row>
    <row r="10" spans="1:6" ht="20.100000000000001" customHeight="1" x14ac:dyDescent="0.2">
      <c r="A10" s="33"/>
      <c r="B10" s="33"/>
      <c r="C10" s="229" t="s">
        <v>142</v>
      </c>
      <c r="D10" s="230" t="s">
        <v>138</v>
      </c>
      <c r="E10" s="230" t="s">
        <v>139</v>
      </c>
    </row>
    <row r="11" spans="1:6" ht="20.100000000000001" customHeight="1" x14ac:dyDescent="0.2">
      <c r="A11" s="231" t="s">
        <v>140</v>
      </c>
      <c r="B11" s="231"/>
      <c r="C11" s="232">
        <f>SUBTOTAL(9,C12:C30)</f>
        <v>0</v>
      </c>
      <c r="D11" s="45">
        <f>SUBTOTAL(9,D12:D30)</f>
        <v>0</v>
      </c>
      <c r="E11" s="33"/>
    </row>
    <row r="12" spans="1:6" ht="20.100000000000001" customHeight="1" x14ac:dyDescent="0.2">
      <c r="A12" s="200"/>
      <c r="B12" s="200"/>
      <c r="C12" s="239"/>
      <c r="D12" s="43">
        <f>IF($C$11=0,0,C12/$C$11)</f>
        <v>0</v>
      </c>
      <c r="E12" s="43">
        <f t="shared" ref="E12:E30" si="0">IF($C$48=0,0,C12/$C$48)</f>
        <v>0</v>
      </c>
    </row>
    <row r="13" spans="1:6" ht="20.100000000000001" customHeight="1" x14ac:dyDescent="0.2">
      <c r="A13" s="200"/>
      <c r="B13" s="200"/>
      <c r="C13" s="239"/>
      <c r="D13" s="43">
        <f t="shared" ref="D13:D30" si="1">IF($C$11=0,0,C13/$C$11)</f>
        <v>0</v>
      </c>
      <c r="E13" s="43">
        <f t="shared" si="0"/>
        <v>0</v>
      </c>
    </row>
    <row r="14" spans="1:6" ht="20.100000000000001" customHeight="1" x14ac:dyDescent="0.2">
      <c r="A14" s="200"/>
      <c r="B14" s="200"/>
      <c r="C14" s="239"/>
      <c r="D14" s="43">
        <f t="shared" si="1"/>
        <v>0</v>
      </c>
      <c r="E14" s="43">
        <f t="shared" si="0"/>
        <v>0</v>
      </c>
    </row>
    <row r="15" spans="1:6" ht="20.100000000000001" customHeight="1" x14ac:dyDescent="0.2">
      <c r="A15" s="200"/>
      <c r="B15" s="200"/>
      <c r="C15" s="239"/>
      <c r="D15" s="43">
        <f t="shared" si="1"/>
        <v>0</v>
      </c>
      <c r="E15" s="43">
        <f t="shared" si="0"/>
        <v>0</v>
      </c>
    </row>
    <row r="16" spans="1:6" ht="20.100000000000001" customHeight="1" x14ac:dyDescent="0.2">
      <c r="A16" s="200"/>
      <c r="B16" s="200"/>
      <c r="C16" s="239"/>
      <c r="D16" s="43">
        <f t="shared" si="1"/>
        <v>0</v>
      </c>
      <c r="E16" s="43">
        <f t="shared" si="0"/>
        <v>0</v>
      </c>
    </row>
    <row r="17" spans="1:5" ht="20.100000000000001" customHeight="1" x14ac:dyDescent="0.2">
      <c r="A17" s="200"/>
      <c r="B17" s="200"/>
      <c r="C17" s="239"/>
      <c r="D17" s="43">
        <f t="shared" si="1"/>
        <v>0</v>
      </c>
      <c r="E17" s="43">
        <f t="shared" si="0"/>
        <v>0</v>
      </c>
    </row>
    <row r="18" spans="1:5" ht="20.100000000000001" customHeight="1" x14ac:dyDescent="0.2">
      <c r="A18" s="200"/>
      <c r="B18" s="200"/>
      <c r="C18" s="239"/>
      <c r="D18" s="43">
        <f t="shared" si="1"/>
        <v>0</v>
      </c>
      <c r="E18" s="43">
        <f t="shared" si="0"/>
        <v>0</v>
      </c>
    </row>
    <row r="19" spans="1:5" ht="20.100000000000001" customHeight="1" x14ac:dyDescent="0.2">
      <c r="A19" s="200"/>
      <c r="B19" s="200"/>
      <c r="C19" s="239"/>
      <c r="D19" s="43">
        <f t="shared" si="1"/>
        <v>0</v>
      </c>
      <c r="E19" s="43">
        <f t="shared" si="0"/>
        <v>0</v>
      </c>
    </row>
    <row r="20" spans="1:5" ht="20.100000000000001" customHeight="1" x14ac:dyDescent="0.2">
      <c r="A20" s="200"/>
      <c r="B20" s="200"/>
      <c r="C20" s="239"/>
      <c r="D20" s="43">
        <f t="shared" ref="D20" si="2">IF($C$11=0,0,C20/$C$11)</f>
        <v>0</v>
      </c>
      <c r="E20" s="43">
        <f t="shared" si="0"/>
        <v>0</v>
      </c>
    </row>
    <row r="21" spans="1:5" ht="20.100000000000001" customHeight="1" x14ac:dyDescent="0.2">
      <c r="A21" s="200"/>
      <c r="B21" s="200"/>
      <c r="C21" s="239"/>
      <c r="D21" s="43">
        <f t="shared" si="1"/>
        <v>0</v>
      </c>
      <c r="E21" s="43">
        <f t="shared" si="0"/>
        <v>0</v>
      </c>
    </row>
    <row r="22" spans="1:5" ht="20.100000000000001" customHeight="1" x14ac:dyDescent="0.2">
      <c r="A22" s="200"/>
      <c r="B22" s="200"/>
      <c r="C22" s="239"/>
      <c r="D22" s="43">
        <f t="shared" si="1"/>
        <v>0</v>
      </c>
      <c r="E22" s="43">
        <f t="shared" si="0"/>
        <v>0</v>
      </c>
    </row>
    <row r="23" spans="1:5" ht="20.100000000000001" customHeight="1" x14ac:dyDescent="0.2">
      <c r="A23" s="200"/>
      <c r="B23" s="200"/>
      <c r="C23" s="239"/>
      <c r="D23" s="43">
        <f t="shared" si="1"/>
        <v>0</v>
      </c>
      <c r="E23" s="43">
        <f t="shared" si="0"/>
        <v>0</v>
      </c>
    </row>
    <row r="24" spans="1:5" ht="20.100000000000001" customHeight="1" x14ac:dyDescent="0.2">
      <c r="A24" s="200"/>
      <c r="B24" s="200"/>
      <c r="C24" s="239"/>
      <c r="D24" s="43">
        <f t="shared" si="1"/>
        <v>0</v>
      </c>
      <c r="E24" s="43">
        <f t="shared" si="0"/>
        <v>0</v>
      </c>
    </row>
    <row r="25" spans="1:5" ht="20.100000000000001" customHeight="1" x14ac:dyDescent="0.2">
      <c r="A25" s="200"/>
      <c r="B25" s="200"/>
      <c r="C25" s="239"/>
      <c r="D25" s="43">
        <f t="shared" si="1"/>
        <v>0</v>
      </c>
      <c r="E25" s="43">
        <f t="shared" si="0"/>
        <v>0</v>
      </c>
    </row>
    <row r="26" spans="1:5" ht="20.100000000000001" customHeight="1" x14ac:dyDescent="0.2">
      <c r="A26" s="200"/>
      <c r="B26" s="200"/>
      <c r="C26" s="239"/>
      <c r="D26" s="43">
        <f t="shared" si="1"/>
        <v>0</v>
      </c>
      <c r="E26" s="43">
        <f t="shared" si="0"/>
        <v>0</v>
      </c>
    </row>
    <row r="27" spans="1:5" ht="20.100000000000001" customHeight="1" x14ac:dyDescent="0.2">
      <c r="A27" s="200"/>
      <c r="B27" s="200"/>
      <c r="C27" s="239"/>
      <c r="D27" s="43">
        <f t="shared" si="1"/>
        <v>0</v>
      </c>
      <c r="E27" s="43">
        <f t="shared" si="0"/>
        <v>0</v>
      </c>
    </row>
    <row r="28" spans="1:5" ht="20.100000000000001" customHeight="1" x14ac:dyDescent="0.2">
      <c r="A28" s="200"/>
      <c r="B28" s="200"/>
      <c r="C28" s="239"/>
      <c r="D28" s="43">
        <f t="shared" si="1"/>
        <v>0</v>
      </c>
      <c r="E28" s="43">
        <f t="shared" si="0"/>
        <v>0</v>
      </c>
    </row>
    <row r="29" spans="1:5" ht="20.100000000000001" customHeight="1" x14ac:dyDescent="0.2">
      <c r="A29" s="200"/>
      <c r="B29" s="200"/>
      <c r="C29" s="239"/>
      <c r="D29" s="43">
        <f t="shared" si="1"/>
        <v>0</v>
      </c>
      <c r="E29" s="43">
        <f t="shared" si="0"/>
        <v>0</v>
      </c>
    </row>
    <row r="30" spans="1:5" ht="20.100000000000001" customHeight="1" x14ac:dyDescent="0.2">
      <c r="A30" s="200"/>
      <c r="B30" s="200"/>
      <c r="C30" s="239"/>
      <c r="D30" s="43">
        <f t="shared" si="1"/>
        <v>0</v>
      </c>
      <c r="E30" s="43">
        <f t="shared" si="0"/>
        <v>0</v>
      </c>
    </row>
    <row r="31" spans="1:5" ht="20.100000000000001" customHeight="1" x14ac:dyDescent="0.2">
      <c r="A31" s="233"/>
      <c r="B31" s="20"/>
      <c r="C31" s="20"/>
      <c r="D31" s="20"/>
      <c r="E31" s="234"/>
    </row>
    <row r="32" spans="1:5" ht="20.100000000000001" customHeight="1" x14ac:dyDescent="0.2">
      <c r="A32" s="235" t="s">
        <v>141</v>
      </c>
      <c r="B32" s="258"/>
      <c r="C32" s="224">
        <f>SUBTOTAL(9,C33:C46)</f>
        <v>0</v>
      </c>
      <c r="D32" s="225">
        <f>SUBTOTAL(9,D33:D53)</f>
        <v>0</v>
      </c>
      <c r="E32" s="234"/>
    </row>
    <row r="33" spans="1:5" ht="20.100000000000001" customHeight="1" x14ac:dyDescent="0.2">
      <c r="A33" s="240"/>
      <c r="B33" s="240"/>
      <c r="C33" s="228"/>
      <c r="D33" s="43">
        <f>IF($C$32=0,0,C33/$C$32)</f>
        <v>0</v>
      </c>
      <c r="E33" s="43">
        <f t="shared" ref="E33:E46" si="3">IF($C$48=0,0,C33/$C$48)</f>
        <v>0</v>
      </c>
    </row>
    <row r="34" spans="1:5" ht="20.100000000000001" customHeight="1" x14ac:dyDescent="0.2">
      <c r="A34" s="240"/>
      <c r="B34" s="240"/>
      <c r="C34" s="228"/>
      <c r="D34" s="43">
        <f t="shared" ref="D34:D46" si="4">IF($C$32=0,0,C34/$C$32)</f>
        <v>0</v>
      </c>
      <c r="E34" s="43">
        <f t="shared" si="3"/>
        <v>0</v>
      </c>
    </row>
    <row r="35" spans="1:5" ht="20.100000000000001" customHeight="1" x14ac:dyDescent="0.2">
      <c r="A35" s="240"/>
      <c r="B35" s="240"/>
      <c r="C35" s="228"/>
      <c r="D35" s="43">
        <f t="shared" si="4"/>
        <v>0</v>
      </c>
      <c r="E35" s="43">
        <f t="shared" si="3"/>
        <v>0</v>
      </c>
    </row>
    <row r="36" spans="1:5" ht="20.100000000000001" customHeight="1" x14ac:dyDescent="0.2">
      <c r="A36" s="240"/>
      <c r="B36" s="240"/>
      <c r="C36" s="228"/>
      <c r="D36" s="43">
        <f t="shared" si="4"/>
        <v>0</v>
      </c>
      <c r="E36" s="43">
        <f t="shared" si="3"/>
        <v>0</v>
      </c>
    </row>
    <row r="37" spans="1:5" ht="20.100000000000001" customHeight="1" x14ac:dyDescent="0.2">
      <c r="A37" s="240"/>
      <c r="B37" s="240"/>
      <c r="C37" s="228"/>
      <c r="D37" s="43">
        <f t="shared" si="4"/>
        <v>0</v>
      </c>
      <c r="E37" s="43">
        <f t="shared" si="3"/>
        <v>0</v>
      </c>
    </row>
    <row r="38" spans="1:5" ht="20.100000000000001" customHeight="1" x14ac:dyDescent="0.2">
      <c r="A38" s="240"/>
      <c r="B38" s="240"/>
      <c r="C38" s="228"/>
      <c r="D38" s="43">
        <f t="shared" si="4"/>
        <v>0</v>
      </c>
      <c r="E38" s="43">
        <f t="shared" si="3"/>
        <v>0</v>
      </c>
    </row>
    <row r="39" spans="1:5" ht="20.100000000000001" customHeight="1" x14ac:dyDescent="0.2">
      <c r="A39" s="240"/>
      <c r="B39" s="240"/>
      <c r="C39" s="228"/>
      <c r="D39" s="43">
        <f t="shared" ref="D39:D40" si="5">IF($C$32=0,0,C39/$C$32)</f>
        <v>0</v>
      </c>
      <c r="E39" s="43">
        <f t="shared" si="3"/>
        <v>0</v>
      </c>
    </row>
    <row r="40" spans="1:5" ht="20.100000000000001" customHeight="1" x14ac:dyDescent="0.2">
      <c r="A40" s="240"/>
      <c r="B40" s="240"/>
      <c r="C40" s="228"/>
      <c r="D40" s="43">
        <f t="shared" si="5"/>
        <v>0</v>
      </c>
      <c r="E40" s="43">
        <f t="shared" si="3"/>
        <v>0</v>
      </c>
    </row>
    <row r="41" spans="1:5" ht="20.100000000000001" customHeight="1" x14ac:dyDescent="0.2">
      <c r="A41" s="240"/>
      <c r="B41" s="240"/>
      <c r="C41" s="228"/>
      <c r="D41" s="43">
        <f t="shared" si="4"/>
        <v>0</v>
      </c>
      <c r="E41" s="43">
        <f t="shared" si="3"/>
        <v>0</v>
      </c>
    </row>
    <row r="42" spans="1:5" ht="20.100000000000001" customHeight="1" x14ac:dyDescent="0.2">
      <c r="A42" s="240"/>
      <c r="B42" s="240"/>
      <c r="C42" s="228"/>
      <c r="D42" s="43">
        <f t="shared" si="4"/>
        <v>0</v>
      </c>
      <c r="E42" s="43">
        <f t="shared" si="3"/>
        <v>0</v>
      </c>
    </row>
    <row r="43" spans="1:5" ht="20.100000000000001" customHeight="1" x14ac:dyDescent="0.2">
      <c r="A43" s="240"/>
      <c r="B43" s="240"/>
      <c r="C43" s="228"/>
      <c r="D43" s="43">
        <f t="shared" si="4"/>
        <v>0</v>
      </c>
      <c r="E43" s="43">
        <f t="shared" si="3"/>
        <v>0</v>
      </c>
    </row>
    <row r="44" spans="1:5" ht="20.100000000000001" customHeight="1" x14ac:dyDescent="0.2">
      <c r="A44" s="240"/>
      <c r="B44" s="240"/>
      <c r="C44" s="228"/>
      <c r="D44" s="43">
        <f t="shared" si="4"/>
        <v>0</v>
      </c>
      <c r="E44" s="43">
        <f t="shared" si="3"/>
        <v>0</v>
      </c>
    </row>
    <row r="45" spans="1:5" ht="20.100000000000001" customHeight="1" x14ac:dyDescent="0.2">
      <c r="A45" s="240"/>
      <c r="B45" s="240"/>
      <c r="C45" s="228"/>
      <c r="D45" s="43">
        <f t="shared" si="4"/>
        <v>0</v>
      </c>
      <c r="E45" s="43">
        <f t="shared" si="3"/>
        <v>0</v>
      </c>
    </row>
    <row r="46" spans="1:5" ht="20.100000000000001" customHeight="1" x14ac:dyDescent="0.2">
      <c r="A46" s="240"/>
      <c r="B46" s="240"/>
      <c r="C46" s="228"/>
      <c r="D46" s="43">
        <f t="shared" si="4"/>
        <v>0</v>
      </c>
      <c r="E46" s="43">
        <f t="shared" si="3"/>
        <v>0</v>
      </c>
    </row>
    <row r="47" spans="1:5" ht="20.100000000000001" customHeight="1" x14ac:dyDescent="0.2">
      <c r="A47" s="233"/>
      <c r="B47" s="20"/>
      <c r="C47" s="20"/>
      <c r="D47" s="20"/>
      <c r="E47" s="234"/>
    </row>
    <row r="48" spans="1:5" ht="20.100000000000001" customHeight="1" x14ac:dyDescent="0.2">
      <c r="A48" s="38" t="s">
        <v>821</v>
      </c>
      <c r="B48" s="252"/>
      <c r="C48" s="236">
        <f>SUBTOTAL(9,C11:C46)</f>
        <v>0</v>
      </c>
      <c r="D48" s="237"/>
      <c r="E48" s="238">
        <f>SUBTOTAL(9,E11:E46)</f>
        <v>0</v>
      </c>
    </row>
    <row r="49" spans="3:5" ht="20.100000000000001" customHeight="1" x14ac:dyDescent="0.2">
      <c r="E49" s="226"/>
    </row>
    <row r="50" spans="3:5" ht="20.100000000000001" customHeight="1" x14ac:dyDescent="0.2">
      <c r="D50" s="227"/>
    </row>
    <row r="51" spans="3:5" ht="20.100000000000001" customHeight="1" x14ac:dyDescent="0.2">
      <c r="C51" s="27"/>
    </row>
  </sheetData>
  <mergeCells count="2">
    <mergeCell ref="A7:E7"/>
    <mergeCell ref="A8:E8"/>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9"/>
  <sheetViews>
    <sheetView showGridLines="0" zoomScaleNormal="100" workbookViewId="0">
      <selection activeCell="E517" sqref="E517"/>
    </sheetView>
  </sheetViews>
  <sheetFormatPr baseColWidth="10" defaultColWidth="11.42578125" defaultRowHeight="11.25" x14ac:dyDescent="0.2"/>
  <cols>
    <col min="1" max="1" width="6.140625" style="83" customWidth="1"/>
    <col min="2" max="2" width="1.42578125" style="83" customWidth="1"/>
    <col min="3" max="3" width="2.7109375" style="81" customWidth="1"/>
    <col min="4" max="4" width="22" style="83" bestFit="1" customWidth="1"/>
    <col min="5" max="5" width="33.85546875" style="83" customWidth="1"/>
    <col min="6" max="7" width="10.7109375" style="83" customWidth="1"/>
    <col min="8" max="16384" width="11.42578125" style="83"/>
  </cols>
  <sheetData>
    <row r="1" spans="1:7" s="79" customFormat="1" x14ac:dyDescent="0.2">
      <c r="A1" s="79" t="s">
        <v>651</v>
      </c>
      <c r="C1" s="80"/>
    </row>
    <row r="3" spans="1:7" ht="12.75" customHeight="1" x14ac:dyDescent="0.2">
      <c r="A3" s="81" t="s">
        <v>147</v>
      </c>
      <c r="B3" s="82"/>
      <c r="C3" s="82"/>
      <c r="D3" s="360" t="s">
        <v>452</v>
      </c>
      <c r="E3" s="360" t="s">
        <v>148</v>
      </c>
      <c r="F3" s="82"/>
      <c r="G3" s="82"/>
    </row>
    <row r="4" spans="1:7" x14ac:dyDescent="0.2">
      <c r="A4" s="81" t="s">
        <v>149</v>
      </c>
      <c r="B4" s="82"/>
      <c r="C4" s="82"/>
      <c r="D4" s="360"/>
      <c r="E4" s="360"/>
      <c r="F4" s="82"/>
      <c r="G4" s="82"/>
    </row>
    <row r="5" spans="1:7" x14ac:dyDescent="0.2">
      <c r="A5" s="80"/>
      <c r="B5" s="80"/>
      <c r="C5" s="80"/>
      <c r="D5" s="80"/>
      <c r="E5" s="80"/>
      <c r="F5" s="80"/>
      <c r="G5" s="80"/>
    </row>
    <row r="6" spans="1:7" ht="11.25" customHeight="1" x14ac:dyDescent="0.2">
      <c r="A6" s="84">
        <v>37210</v>
      </c>
      <c r="B6" s="85" t="s">
        <v>150</v>
      </c>
      <c r="C6" s="81">
        <v>51</v>
      </c>
      <c r="D6" s="81" t="str">
        <f>CONCATENATE("INDEC-CM - ",A6,B6,C6)</f>
        <v>INDEC-CM - 37210-51</v>
      </c>
      <c r="E6" s="83" t="s">
        <v>151</v>
      </c>
    </row>
    <row r="7" spans="1:7" x14ac:dyDescent="0.2">
      <c r="A7" s="84">
        <v>37210</v>
      </c>
      <c r="B7" s="85" t="s">
        <v>150</v>
      </c>
      <c r="C7" s="81">
        <v>52</v>
      </c>
      <c r="D7" s="81" t="str">
        <f t="shared" ref="D7:D70" si="0">CONCATENATE("INDEC-CM - ",A7,B7,C7)</f>
        <v>INDEC-CM - 37210-52</v>
      </c>
      <c r="E7" s="83" t="s">
        <v>152</v>
      </c>
    </row>
    <row r="8" spans="1:7" x14ac:dyDescent="0.2">
      <c r="A8" s="84">
        <v>42911</v>
      </c>
      <c r="B8" s="85" t="s">
        <v>150</v>
      </c>
      <c r="C8" s="81">
        <v>81</v>
      </c>
      <c r="D8" s="81" t="str">
        <f t="shared" si="0"/>
        <v>INDEC-CM - 42911-81</v>
      </c>
      <c r="E8" s="86" t="s">
        <v>153</v>
      </c>
      <c r="F8" s="86"/>
      <c r="G8" s="86"/>
    </row>
    <row r="9" spans="1:7" x14ac:dyDescent="0.2">
      <c r="A9" s="84">
        <v>41242</v>
      </c>
      <c r="B9" s="85" t="s">
        <v>150</v>
      </c>
      <c r="C9" s="81">
        <v>11</v>
      </c>
      <c r="D9" s="81" t="str">
        <f t="shared" si="0"/>
        <v>INDEC-CM - 41242-11</v>
      </c>
      <c r="E9" s="86" t="s">
        <v>154</v>
      </c>
      <c r="F9" s="86"/>
      <c r="G9" s="86"/>
    </row>
    <row r="10" spans="1:7" x14ac:dyDescent="0.2">
      <c r="A10" s="84">
        <v>37440</v>
      </c>
      <c r="B10" s="85" t="s">
        <v>150</v>
      </c>
      <c r="C10" s="81">
        <v>21</v>
      </c>
      <c r="D10" s="81" t="str">
        <f t="shared" si="0"/>
        <v>INDEC-CM - 37440-21</v>
      </c>
      <c r="E10" s="83" t="s">
        <v>155</v>
      </c>
    </row>
    <row r="11" spans="1:7" x14ac:dyDescent="0.2">
      <c r="A11" s="84">
        <v>38130</v>
      </c>
      <c r="B11" s="85" t="s">
        <v>150</v>
      </c>
      <c r="C11" s="81">
        <v>13</v>
      </c>
      <c r="D11" s="81" t="str">
        <f t="shared" si="0"/>
        <v>INDEC-CM - 38130-13</v>
      </c>
      <c r="E11" s="86" t="s">
        <v>156</v>
      </c>
      <c r="F11" s="86"/>
      <c r="G11" s="86"/>
    </row>
    <row r="12" spans="1:7" x14ac:dyDescent="0.2">
      <c r="A12" s="84">
        <v>38130</v>
      </c>
      <c r="B12" s="85" t="s">
        <v>150</v>
      </c>
      <c r="C12" s="81">
        <v>12</v>
      </c>
      <c r="D12" s="81" t="str">
        <f t="shared" si="0"/>
        <v>INDEC-CM - 38130-12</v>
      </c>
      <c r="E12" s="86" t="s">
        <v>157</v>
      </c>
      <c r="F12" s="86"/>
      <c r="G12" s="86"/>
    </row>
    <row r="13" spans="1:7" x14ac:dyDescent="0.2">
      <c r="A13" s="84">
        <v>38130</v>
      </c>
      <c r="B13" s="85" t="s">
        <v>150</v>
      </c>
      <c r="C13" s="81">
        <v>11</v>
      </c>
      <c r="D13" s="81" t="str">
        <f t="shared" si="0"/>
        <v>INDEC-CM - 38130-11</v>
      </c>
      <c r="E13" s="86" t="s">
        <v>158</v>
      </c>
      <c r="F13" s="86"/>
      <c r="G13" s="86"/>
    </row>
    <row r="14" spans="1:7" x14ac:dyDescent="0.2">
      <c r="A14" s="84">
        <v>27230</v>
      </c>
      <c r="B14" s="85" t="s">
        <v>150</v>
      </c>
      <c r="C14" s="81">
        <v>11</v>
      </c>
      <c r="D14" s="81" t="str">
        <f t="shared" si="0"/>
        <v>INDEC-CM - 27230-11</v>
      </c>
      <c r="E14" s="86" t="s">
        <v>159</v>
      </c>
      <c r="F14" s="86"/>
      <c r="G14" s="86"/>
    </row>
    <row r="15" spans="1:7" x14ac:dyDescent="0.2">
      <c r="A15" s="84">
        <v>44821</v>
      </c>
      <c r="B15" s="85" t="s">
        <v>150</v>
      </c>
      <c r="C15" s="81">
        <v>11</v>
      </c>
      <c r="D15" s="81" t="str">
        <f t="shared" si="0"/>
        <v>INDEC-CM - 44821-11</v>
      </c>
      <c r="E15" s="83" t="s">
        <v>160</v>
      </c>
    </row>
    <row r="16" spans="1:7" x14ac:dyDescent="0.2">
      <c r="A16" s="84">
        <v>37560</v>
      </c>
      <c r="B16" s="85" t="s">
        <v>150</v>
      </c>
      <c r="C16" s="81">
        <v>11</v>
      </c>
      <c r="D16" s="81" t="str">
        <f t="shared" si="0"/>
        <v>INDEC-CM - 37560-11</v>
      </c>
      <c r="E16" s="86" t="s">
        <v>161</v>
      </c>
      <c r="F16" s="86"/>
      <c r="G16" s="86"/>
    </row>
    <row r="17" spans="1:7" x14ac:dyDescent="0.2">
      <c r="A17" s="84">
        <v>15400</v>
      </c>
      <c r="B17" s="85" t="s">
        <v>150</v>
      </c>
      <c r="C17" s="81">
        <v>11</v>
      </c>
      <c r="D17" s="81" t="str">
        <f t="shared" si="0"/>
        <v>INDEC-CM - 15400-11</v>
      </c>
      <c r="E17" s="86" t="s">
        <v>162</v>
      </c>
      <c r="F17" s="86"/>
      <c r="G17" s="86"/>
    </row>
    <row r="18" spans="1:7" x14ac:dyDescent="0.2">
      <c r="A18" s="84">
        <v>15310</v>
      </c>
      <c r="B18" s="85" t="s">
        <v>150</v>
      </c>
      <c r="C18" s="81">
        <v>11</v>
      </c>
      <c r="D18" s="81" t="str">
        <f t="shared" si="0"/>
        <v>INDEC-CM - 15310-11</v>
      </c>
      <c r="E18" s="83" t="s">
        <v>163</v>
      </c>
    </row>
    <row r="19" spans="1:7" x14ac:dyDescent="0.2">
      <c r="A19" s="84">
        <v>46531</v>
      </c>
      <c r="B19" s="85" t="s">
        <v>150</v>
      </c>
      <c r="C19" s="81">
        <v>11</v>
      </c>
      <c r="D19" s="81" t="str">
        <f t="shared" si="0"/>
        <v>INDEC-CM - 46531-11</v>
      </c>
      <c r="E19" s="86" t="s">
        <v>164</v>
      </c>
      <c r="F19" s="86"/>
      <c r="G19" s="86"/>
    </row>
    <row r="20" spans="1:7" x14ac:dyDescent="0.2">
      <c r="A20" s="84">
        <v>43540</v>
      </c>
      <c r="B20" s="85" t="s">
        <v>150</v>
      </c>
      <c r="C20" s="81">
        <v>11</v>
      </c>
      <c r="D20" s="81" t="str">
        <f t="shared" si="0"/>
        <v>INDEC-CM - 43540-11</v>
      </c>
      <c r="E20" s="83" t="s">
        <v>165</v>
      </c>
    </row>
    <row r="21" spans="1:7" x14ac:dyDescent="0.2">
      <c r="A21" s="84">
        <v>43540</v>
      </c>
      <c r="B21" s="85" t="s">
        <v>150</v>
      </c>
      <c r="C21" s="81">
        <v>12</v>
      </c>
      <c r="D21" s="81" t="str">
        <f t="shared" si="0"/>
        <v>INDEC-CM - 43540-12</v>
      </c>
      <c r="E21" s="83" t="s">
        <v>166</v>
      </c>
    </row>
    <row r="22" spans="1:7" x14ac:dyDescent="0.2">
      <c r="A22" s="84">
        <v>37370</v>
      </c>
      <c r="B22" s="85" t="s">
        <v>150</v>
      </c>
      <c r="C22" s="81">
        <v>21</v>
      </c>
      <c r="D22" s="81" t="str">
        <f t="shared" si="0"/>
        <v>INDEC-CM - 37370-21</v>
      </c>
      <c r="E22" s="83" t="s">
        <v>167</v>
      </c>
    </row>
    <row r="23" spans="1:7" x14ac:dyDescent="0.2">
      <c r="A23" s="84">
        <v>37370</v>
      </c>
      <c r="B23" s="85" t="s">
        <v>150</v>
      </c>
      <c r="C23" s="81">
        <v>11</v>
      </c>
      <c r="D23" s="81" t="str">
        <f t="shared" si="0"/>
        <v>INDEC-CM - 37370-11</v>
      </c>
      <c r="E23" s="83" t="s">
        <v>168</v>
      </c>
    </row>
    <row r="24" spans="1:7" x14ac:dyDescent="0.2">
      <c r="A24" s="84">
        <v>37370</v>
      </c>
      <c r="B24" s="85" t="s">
        <v>150</v>
      </c>
      <c r="C24" s="81">
        <v>12</v>
      </c>
      <c r="D24" s="81" t="str">
        <f t="shared" si="0"/>
        <v>INDEC-CM - 37370-12</v>
      </c>
      <c r="E24" s="83" t="s">
        <v>169</v>
      </c>
    </row>
    <row r="25" spans="1:7" x14ac:dyDescent="0.2">
      <c r="A25" s="84">
        <v>37690</v>
      </c>
      <c r="B25" s="85" t="s">
        <v>150</v>
      </c>
      <c r="C25" s="81">
        <v>11</v>
      </c>
      <c r="D25" s="81" t="str">
        <f t="shared" si="0"/>
        <v>INDEC-CM - 37690-11</v>
      </c>
      <c r="E25" s="83" t="s">
        <v>170</v>
      </c>
    </row>
    <row r="26" spans="1:7" x14ac:dyDescent="0.2">
      <c r="A26" s="84">
        <v>42911</v>
      </c>
      <c r="B26" s="85" t="s">
        <v>150</v>
      </c>
      <c r="C26" s="81">
        <v>11</v>
      </c>
      <c r="D26" s="81" t="str">
        <f t="shared" si="0"/>
        <v>INDEC-CM - 42911-11</v>
      </c>
      <c r="E26" s="83" t="s">
        <v>171</v>
      </c>
    </row>
    <row r="27" spans="1:7" x14ac:dyDescent="0.2">
      <c r="A27" s="84">
        <v>37129</v>
      </c>
      <c r="B27" s="85" t="s">
        <v>150</v>
      </c>
      <c r="C27" s="81">
        <v>11</v>
      </c>
      <c r="D27" s="81" t="str">
        <f t="shared" si="0"/>
        <v>INDEC-CM - 37129-11</v>
      </c>
      <c r="E27" s="83" t="s">
        <v>172</v>
      </c>
    </row>
    <row r="28" spans="1:7" x14ac:dyDescent="0.2">
      <c r="A28" s="84">
        <v>35110</v>
      </c>
      <c r="B28" s="85" t="s">
        <v>150</v>
      </c>
      <c r="C28" s="81">
        <v>41</v>
      </c>
      <c r="D28" s="81" t="str">
        <f t="shared" si="0"/>
        <v>INDEC-CM - 35110-41</v>
      </c>
      <c r="E28" s="83" t="s">
        <v>173</v>
      </c>
    </row>
    <row r="29" spans="1:7" x14ac:dyDescent="0.2">
      <c r="A29" s="84">
        <v>37210</v>
      </c>
      <c r="B29" s="85" t="s">
        <v>150</v>
      </c>
      <c r="C29" s="81">
        <v>23</v>
      </c>
      <c r="D29" s="81" t="str">
        <f t="shared" si="0"/>
        <v>INDEC-CM - 37210-23</v>
      </c>
      <c r="E29" s="83" t="s">
        <v>174</v>
      </c>
    </row>
    <row r="30" spans="1:7" x14ac:dyDescent="0.2">
      <c r="A30" s="84">
        <v>37210</v>
      </c>
      <c r="B30" s="85" t="s">
        <v>150</v>
      </c>
      <c r="C30" s="81">
        <v>22</v>
      </c>
      <c r="D30" s="81" t="str">
        <f t="shared" si="0"/>
        <v>INDEC-CM - 37210-22</v>
      </c>
      <c r="E30" s="83" t="s">
        <v>175</v>
      </c>
    </row>
    <row r="31" spans="1:7" x14ac:dyDescent="0.2">
      <c r="A31" s="84">
        <v>37210</v>
      </c>
      <c r="B31" s="85" t="s">
        <v>150</v>
      </c>
      <c r="C31" s="81">
        <v>21</v>
      </c>
      <c r="D31" s="81" t="str">
        <f t="shared" si="0"/>
        <v>INDEC-CM - 37210-21</v>
      </c>
      <c r="E31" s="83" t="s">
        <v>176</v>
      </c>
    </row>
    <row r="32" spans="1:7" x14ac:dyDescent="0.2">
      <c r="A32" s="84">
        <v>41543</v>
      </c>
      <c r="B32" s="85" t="s">
        <v>150</v>
      </c>
      <c r="C32" s="81">
        <v>21</v>
      </c>
      <c r="D32" s="81" t="str">
        <f t="shared" si="0"/>
        <v>INDEC-CM - 41543-21</v>
      </c>
      <c r="E32" s="83" t="s">
        <v>177</v>
      </c>
    </row>
    <row r="33" spans="1:5" x14ac:dyDescent="0.2">
      <c r="A33" s="84">
        <v>46340</v>
      </c>
      <c r="B33" s="85" t="s">
        <v>150</v>
      </c>
      <c r="C33" s="81">
        <v>31</v>
      </c>
      <c r="D33" s="81" t="str">
        <f t="shared" si="0"/>
        <v>INDEC-CM - 46340-31</v>
      </c>
      <c r="E33" s="83" t="s">
        <v>178</v>
      </c>
    </row>
    <row r="34" spans="1:5" x14ac:dyDescent="0.2">
      <c r="A34" s="84">
        <v>46320</v>
      </c>
      <c r="B34" s="85" t="s">
        <v>150</v>
      </c>
      <c r="C34" s="81">
        <v>11</v>
      </c>
      <c r="D34" s="81" t="str">
        <f t="shared" si="0"/>
        <v>INDEC-CM - 46320-11</v>
      </c>
      <c r="E34" s="83" t="s">
        <v>179</v>
      </c>
    </row>
    <row r="35" spans="1:5" x14ac:dyDescent="0.2">
      <c r="A35" s="84">
        <v>46340</v>
      </c>
      <c r="B35" s="85" t="s">
        <v>150</v>
      </c>
      <c r="C35" s="81">
        <v>11</v>
      </c>
      <c r="D35" s="81" t="str">
        <f t="shared" si="0"/>
        <v>INDEC-CM - 46340-11</v>
      </c>
      <c r="E35" s="83" t="s">
        <v>180</v>
      </c>
    </row>
    <row r="36" spans="1:5" x14ac:dyDescent="0.2">
      <c r="A36" s="84">
        <v>46340</v>
      </c>
      <c r="B36" s="85" t="s">
        <v>150</v>
      </c>
      <c r="C36" s="81">
        <v>12</v>
      </c>
      <c r="D36" s="81" t="str">
        <f t="shared" si="0"/>
        <v>INDEC-CM - 46340-12</v>
      </c>
      <c r="E36" s="83" t="s">
        <v>181</v>
      </c>
    </row>
    <row r="37" spans="1:5" x14ac:dyDescent="0.2">
      <c r="A37" s="84">
        <v>46340</v>
      </c>
      <c r="B37" s="85" t="s">
        <v>150</v>
      </c>
      <c r="C37" s="81">
        <v>21</v>
      </c>
      <c r="D37" s="81" t="str">
        <f t="shared" si="0"/>
        <v>INDEC-CM - 46340-21</v>
      </c>
      <c r="E37" s="83" t="s">
        <v>182</v>
      </c>
    </row>
    <row r="38" spans="1:5" x14ac:dyDescent="0.2">
      <c r="A38" s="84">
        <v>46212</v>
      </c>
      <c r="B38" s="85" t="s">
        <v>150</v>
      </c>
      <c r="C38" s="81">
        <v>21</v>
      </c>
      <c r="D38" s="81" t="str">
        <f t="shared" si="0"/>
        <v>INDEC-CM - 46212-21</v>
      </c>
      <c r="E38" s="83" t="s">
        <v>183</v>
      </c>
    </row>
    <row r="39" spans="1:5" x14ac:dyDescent="0.2">
      <c r="A39" s="84">
        <v>42999</v>
      </c>
      <c r="B39" s="85" t="s">
        <v>150</v>
      </c>
      <c r="C39" s="81">
        <v>23</v>
      </c>
      <c r="D39" s="81" t="str">
        <f t="shared" si="0"/>
        <v>INDEC-CM - 42999-23</v>
      </c>
      <c r="E39" s="83" t="s">
        <v>184</v>
      </c>
    </row>
    <row r="40" spans="1:5" x14ac:dyDescent="0.2">
      <c r="A40" s="84">
        <v>42999</v>
      </c>
      <c r="B40" s="85" t="s">
        <v>150</v>
      </c>
      <c r="C40" s="81">
        <v>21</v>
      </c>
      <c r="D40" s="81" t="str">
        <f t="shared" si="0"/>
        <v>INDEC-CM - 42999-21</v>
      </c>
      <c r="E40" s="83" t="s">
        <v>185</v>
      </c>
    </row>
    <row r="41" spans="1:5" x14ac:dyDescent="0.2">
      <c r="A41" s="84">
        <v>42999</v>
      </c>
      <c r="B41" s="85" t="s">
        <v>150</v>
      </c>
      <c r="C41" s="81">
        <v>31</v>
      </c>
      <c r="D41" s="81" t="str">
        <f t="shared" si="0"/>
        <v>INDEC-CM - 42999-31</v>
      </c>
      <c r="E41" s="83" t="s">
        <v>186</v>
      </c>
    </row>
    <row r="42" spans="1:5" x14ac:dyDescent="0.2">
      <c r="A42" s="84">
        <v>42999</v>
      </c>
      <c r="B42" s="85" t="s">
        <v>150</v>
      </c>
      <c r="C42" s="81">
        <v>22</v>
      </c>
      <c r="D42" s="81" t="str">
        <f t="shared" si="0"/>
        <v>INDEC-CM - 42999-22</v>
      </c>
      <c r="E42" s="83" t="s">
        <v>187</v>
      </c>
    </row>
    <row r="43" spans="1:5" x14ac:dyDescent="0.2">
      <c r="A43" s="84">
        <v>31600</v>
      </c>
      <c r="B43" s="85" t="s">
        <v>150</v>
      </c>
      <c r="C43" s="81">
        <v>63</v>
      </c>
      <c r="D43" s="81" t="str">
        <f t="shared" si="0"/>
        <v>INDEC-CM - 31600-63</v>
      </c>
      <c r="E43" s="83" t="s">
        <v>188</v>
      </c>
    </row>
    <row r="44" spans="1:5" x14ac:dyDescent="0.2">
      <c r="A44" s="84">
        <v>31600</v>
      </c>
      <c r="B44" s="85" t="s">
        <v>150</v>
      </c>
      <c r="C44" s="81">
        <v>62</v>
      </c>
      <c r="D44" s="81" t="str">
        <f t="shared" si="0"/>
        <v>INDEC-CM - 31600-62</v>
      </c>
      <c r="E44" s="83" t="s">
        <v>189</v>
      </c>
    </row>
    <row r="45" spans="1:5" x14ac:dyDescent="0.2">
      <c r="A45" s="84">
        <v>31600</v>
      </c>
      <c r="B45" s="85" t="s">
        <v>150</v>
      </c>
      <c r="C45" s="81">
        <v>61</v>
      </c>
      <c r="D45" s="81" t="str">
        <f t="shared" si="0"/>
        <v>INDEC-CM - 31600-61</v>
      </c>
      <c r="E45" s="83" t="s">
        <v>190</v>
      </c>
    </row>
    <row r="46" spans="1:5" x14ac:dyDescent="0.2">
      <c r="A46" s="84">
        <v>37420</v>
      </c>
      <c r="B46" s="85" t="s">
        <v>150</v>
      </c>
      <c r="C46" s="81">
        <v>11</v>
      </c>
      <c r="D46" s="81" t="str">
        <f t="shared" si="0"/>
        <v>INDEC-CM - 37420-11</v>
      </c>
      <c r="E46" s="83" t="s">
        <v>191</v>
      </c>
    </row>
    <row r="47" spans="1:5" x14ac:dyDescent="0.2">
      <c r="A47" s="84">
        <v>37420</v>
      </c>
      <c r="B47" s="85" t="s">
        <v>150</v>
      </c>
      <c r="C47" s="81">
        <v>12</v>
      </c>
      <c r="D47" s="81" t="str">
        <f t="shared" si="0"/>
        <v>INDEC-CM - 37420-12</v>
      </c>
      <c r="E47" s="83" t="s">
        <v>192</v>
      </c>
    </row>
    <row r="48" spans="1:5" x14ac:dyDescent="0.2">
      <c r="A48" s="84">
        <v>44822</v>
      </c>
      <c r="B48" s="85" t="s">
        <v>150</v>
      </c>
      <c r="C48" s="81">
        <v>11</v>
      </c>
      <c r="D48" s="81" t="str">
        <f t="shared" si="0"/>
        <v>INDEC-CM - 44822-11</v>
      </c>
      <c r="E48" s="83" t="s">
        <v>193</v>
      </c>
    </row>
    <row r="49" spans="1:5" x14ac:dyDescent="0.2">
      <c r="A49" s="84">
        <v>44826</v>
      </c>
      <c r="B49" s="85" t="s">
        <v>150</v>
      </c>
      <c r="C49" s="81">
        <v>11</v>
      </c>
      <c r="D49" s="81" t="str">
        <f t="shared" si="0"/>
        <v>INDEC-CM - 44826-11</v>
      </c>
      <c r="E49" s="83" t="s">
        <v>194</v>
      </c>
    </row>
    <row r="50" spans="1:5" x14ac:dyDescent="0.2">
      <c r="A50" s="84">
        <v>44826</v>
      </c>
      <c r="B50" s="85" t="s">
        <v>150</v>
      </c>
      <c r="C50" s="81">
        <v>12</v>
      </c>
      <c r="D50" s="81" t="str">
        <f t="shared" si="0"/>
        <v>INDEC-CM - 44826-12</v>
      </c>
      <c r="E50" s="83" t="s">
        <v>195</v>
      </c>
    </row>
    <row r="51" spans="1:5" x14ac:dyDescent="0.2">
      <c r="A51" s="84">
        <v>42911</v>
      </c>
      <c r="B51" s="85" t="s">
        <v>150</v>
      </c>
      <c r="C51" s="81">
        <v>21</v>
      </c>
      <c r="D51" s="81" t="str">
        <f t="shared" si="0"/>
        <v>INDEC-CM - 42911-21</v>
      </c>
      <c r="E51" s="83" t="s">
        <v>196</v>
      </c>
    </row>
    <row r="52" spans="1:5" x14ac:dyDescent="0.2">
      <c r="A52" s="84">
        <v>41277</v>
      </c>
      <c r="B52" s="85" t="s">
        <v>150</v>
      </c>
      <c r="C52" s="81">
        <v>21</v>
      </c>
      <c r="D52" s="81" t="str">
        <f t="shared" si="0"/>
        <v>INDEC-CM - 41277-21</v>
      </c>
      <c r="E52" s="83" t="s">
        <v>197</v>
      </c>
    </row>
    <row r="53" spans="1:5" x14ac:dyDescent="0.2">
      <c r="A53" s="84">
        <v>41277</v>
      </c>
      <c r="B53" s="85" t="s">
        <v>150</v>
      </c>
      <c r="C53" s="81">
        <v>11</v>
      </c>
      <c r="D53" s="81" t="str">
        <f t="shared" si="0"/>
        <v>INDEC-CM - 41277-11</v>
      </c>
      <c r="E53" s="83" t="s">
        <v>198</v>
      </c>
    </row>
    <row r="54" spans="1:5" x14ac:dyDescent="0.2">
      <c r="A54" s="84">
        <v>41516</v>
      </c>
      <c r="B54" s="85" t="s">
        <v>150</v>
      </c>
      <c r="C54" s="81">
        <v>11</v>
      </c>
      <c r="D54" s="81" t="str">
        <f t="shared" si="0"/>
        <v>INDEC-CM - 41516-11</v>
      </c>
      <c r="E54" s="83" t="s">
        <v>199</v>
      </c>
    </row>
    <row r="55" spans="1:5" x14ac:dyDescent="0.2">
      <c r="A55" s="84">
        <v>41516</v>
      </c>
      <c r="B55" s="85" t="s">
        <v>150</v>
      </c>
      <c r="C55" s="81">
        <v>12</v>
      </c>
      <c r="D55" s="81" t="str">
        <f t="shared" si="0"/>
        <v>INDEC-CM - 41516-12</v>
      </c>
      <c r="E55" s="83" t="s">
        <v>200</v>
      </c>
    </row>
    <row r="56" spans="1:5" x14ac:dyDescent="0.2">
      <c r="A56" s="84">
        <v>41273</v>
      </c>
      <c r="B56" s="85" t="s">
        <v>150</v>
      </c>
      <c r="C56" s="81">
        <v>11</v>
      </c>
      <c r="D56" s="81" t="str">
        <f t="shared" si="0"/>
        <v>INDEC-CM - 41273-11</v>
      </c>
      <c r="E56" s="83" t="s">
        <v>201</v>
      </c>
    </row>
    <row r="57" spans="1:5" x14ac:dyDescent="0.2">
      <c r="A57" s="84">
        <v>41273</v>
      </c>
      <c r="B57" s="85" t="s">
        <v>150</v>
      </c>
      <c r="C57" s="81">
        <v>12</v>
      </c>
      <c r="D57" s="81" t="str">
        <f t="shared" si="0"/>
        <v>INDEC-CM - 41273-12</v>
      </c>
      <c r="E57" s="83" t="s">
        <v>202</v>
      </c>
    </row>
    <row r="58" spans="1:5" x14ac:dyDescent="0.2">
      <c r="A58" s="84">
        <v>41277</v>
      </c>
      <c r="B58" s="85" t="s">
        <v>150</v>
      </c>
      <c r="C58" s="81">
        <v>41</v>
      </c>
      <c r="D58" s="81" t="str">
        <f t="shared" si="0"/>
        <v>INDEC-CM - 41277-41</v>
      </c>
      <c r="E58" s="83" t="s">
        <v>203</v>
      </c>
    </row>
    <row r="59" spans="1:5" x14ac:dyDescent="0.2">
      <c r="A59" s="84">
        <v>41277</v>
      </c>
      <c r="B59" s="85" t="s">
        <v>150</v>
      </c>
      <c r="C59" s="81">
        <v>31</v>
      </c>
      <c r="D59" s="81" t="str">
        <f t="shared" si="0"/>
        <v>INDEC-CM - 41277-31</v>
      </c>
      <c r="E59" s="83" t="s">
        <v>204</v>
      </c>
    </row>
    <row r="60" spans="1:5" x14ac:dyDescent="0.2">
      <c r="A60" s="84">
        <v>41543</v>
      </c>
      <c r="B60" s="85" t="s">
        <v>150</v>
      </c>
      <c r="C60" s="81">
        <v>11</v>
      </c>
      <c r="D60" s="81" t="str">
        <f t="shared" si="0"/>
        <v>INDEC-CM - 41543-11</v>
      </c>
      <c r="E60" s="83" t="s">
        <v>205</v>
      </c>
    </row>
    <row r="61" spans="1:5" x14ac:dyDescent="0.2">
      <c r="A61" s="84">
        <v>36320</v>
      </c>
      <c r="B61" s="85" t="s">
        <v>150</v>
      </c>
      <c r="C61" s="81">
        <v>21</v>
      </c>
      <c r="D61" s="81" t="str">
        <f t="shared" si="0"/>
        <v>INDEC-CM - 36320-21</v>
      </c>
      <c r="E61" s="83" t="s">
        <v>206</v>
      </c>
    </row>
    <row r="62" spans="1:5" x14ac:dyDescent="0.2">
      <c r="A62" s="84">
        <v>36320</v>
      </c>
      <c r="B62" s="85" t="s">
        <v>150</v>
      </c>
      <c r="C62" s="81">
        <v>22</v>
      </c>
      <c r="D62" s="81" t="str">
        <f t="shared" si="0"/>
        <v>INDEC-CM - 36320-22</v>
      </c>
      <c r="E62" s="83" t="s">
        <v>207</v>
      </c>
    </row>
    <row r="63" spans="1:5" x14ac:dyDescent="0.2">
      <c r="A63" s="84">
        <v>36320</v>
      </c>
      <c r="B63" s="85" t="s">
        <v>150</v>
      </c>
      <c r="C63" s="81">
        <v>11</v>
      </c>
      <c r="D63" s="81" t="str">
        <f t="shared" si="0"/>
        <v>INDEC-CM - 36320-11</v>
      </c>
      <c r="E63" s="83" t="s">
        <v>208</v>
      </c>
    </row>
    <row r="64" spans="1:5" x14ac:dyDescent="0.2">
      <c r="A64" s="84">
        <v>36320</v>
      </c>
      <c r="B64" s="85" t="s">
        <v>150</v>
      </c>
      <c r="C64" s="81">
        <v>12</v>
      </c>
      <c r="D64" s="81" t="str">
        <f t="shared" si="0"/>
        <v>INDEC-CM - 36320-12</v>
      </c>
      <c r="E64" s="83" t="s">
        <v>209</v>
      </c>
    </row>
    <row r="65" spans="1:7" x14ac:dyDescent="0.2">
      <c r="A65" s="84">
        <v>15320</v>
      </c>
      <c r="B65" s="85" t="s">
        <v>150</v>
      </c>
      <c r="C65" s="81">
        <v>11</v>
      </c>
      <c r="D65" s="81" t="str">
        <f t="shared" si="0"/>
        <v>INDEC-CM - 15320-11</v>
      </c>
      <c r="E65" s="83" t="s">
        <v>210</v>
      </c>
    </row>
    <row r="66" spans="1:7" x14ac:dyDescent="0.2">
      <c r="A66" s="84">
        <v>37350</v>
      </c>
      <c r="B66" s="85" t="s">
        <v>150</v>
      </c>
      <c r="C66" s="81">
        <v>61</v>
      </c>
      <c r="D66" s="81" t="str">
        <f t="shared" si="0"/>
        <v>INDEC-CM - 37350-61</v>
      </c>
      <c r="E66" s="86" t="s">
        <v>211</v>
      </c>
      <c r="F66" s="86"/>
      <c r="G66" s="86"/>
    </row>
    <row r="67" spans="1:7" x14ac:dyDescent="0.2">
      <c r="A67" s="84">
        <v>37440</v>
      </c>
      <c r="B67" s="85" t="s">
        <v>150</v>
      </c>
      <c r="C67" s="81">
        <v>31</v>
      </c>
      <c r="D67" s="81" t="str">
        <f t="shared" si="0"/>
        <v>INDEC-CM - 37440-31</v>
      </c>
      <c r="E67" s="83" t="s">
        <v>212</v>
      </c>
    </row>
    <row r="68" spans="1:7" x14ac:dyDescent="0.2">
      <c r="A68" s="84">
        <v>37440</v>
      </c>
      <c r="B68" s="85" t="s">
        <v>150</v>
      </c>
      <c r="C68" s="81">
        <v>11</v>
      </c>
      <c r="D68" s="81" t="str">
        <f t="shared" si="0"/>
        <v>INDEC-CM - 37440-11</v>
      </c>
      <c r="E68" s="83" t="s">
        <v>213</v>
      </c>
    </row>
    <row r="69" spans="1:7" x14ac:dyDescent="0.2">
      <c r="A69" s="84">
        <v>44821</v>
      </c>
      <c r="B69" s="85" t="s">
        <v>150</v>
      </c>
      <c r="C69" s="81">
        <v>21</v>
      </c>
      <c r="D69" s="81" t="str">
        <f t="shared" si="0"/>
        <v>INDEC-CM - 44821-21</v>
      </c>
      <c r="E69" s="83" t="s">
        <v>214</v>
      </c>
    </row>
    <row r="70" spans="1:7" x14ac:dyDescent="0.2">
      <c r="A70" s="84">
        <v>36320</v>
      </c>
      <c r="B70" s="85" t="s">
        <v>150</v>
      </c>
      <c r="C70" s="81">
        <v>31</v>
      </c>
      <c r="D70" s="81" t="str">
        <f t="shared" si="0"/>
        <v>INDEC-CM - 36320-31</v>
      </c>
      <c r="E70" s="83" t="s">
        <v>215</v>
      </c>
    </row>
    <row r="71" spans="1:7" x14ac:dyDescent="0.2">
      <c r="A71" s="84">
        <v>41278</v>
      </c>
      <c r="B71" s="85" t="s">
        <v>150</v>
      </c>
      <c r="C71" s="81">
        <v>12</v>
      </c>
      <c r="D71" s="81" t="str">
        <f t="shared" ref="D71:D134" si="1">CONCATENATE("INDEC-CM - ",A71,B71,C71)</f>
        <v>INDEC-CM - 41278-12</v>
      </c>
      <c r="E71" s="86" t="s">
        <v>216</v>
      </c>
      <c r="F71" s="86"/>
      <c r="G71" s="86"/>
    </row>
    <row r="72" spans="1:7" x14ac:dyDescent="0.2">
      <c r="A72" s="84">
        <v>41278</v>
      </c>
      <c r="B72" s="85" t="s">
        <v>150</v>
      </c>
      <c r="C72" s="81">
        <v>11</v>
      </c>
      <c r="D72" s="81" t="str">
        <f t="shared" si="1"/>
        <v>INDEC-CM - 41278-11</v>
      </c>
      <c r="E72" s="86" t="s">
        <v>217</v>
      </c>
      <c r="F72" s="86"/>
      <c r="G72" s="86"/>
    </row>
    <row r="73" spans="1:7" x14ac:dyDescent="0.2">
      <c r="A73" s="84">
        <v>36320</v>
      </c>
      <c r="B73" s="85" t="s">
        <v>150</v>
      </c>
      <c r="C73" s="81">
        <v>41</v>
      </c>
      <c r="D73" s="81" t="str">
        <f t="shared" si="1"/>
        <v>INDEC-CM - 36320-41</v>
      </c>
      <c r="E73" s="83" t="s">
        <v>218</v>
      </c>
    </row>
    <row r="74" spans="1:7" x14ac:dyDescent="0.2">
      <c r="A74" s="84">
        <v>41516</v>
      </c>
      <c r="B74" s="85" t="s">
        <v>150</v>
      </c>
      <c r="C74" s="81">
        <v>21</v>
      </c>
      <c r="D74" s="81" t="str">
        <f t="shared" si="1"/>
        <v>INDEC-CM - 41516-21</v>
      </c>
      <c r="E74" s="83" t="s">
        <v>219</v>
      </c>
    </row>
    <row r="75" spans="1:7" x14ac:dyDescent="0.2">
      <c r="A75" s="84">
        <v>41278</v>
      </c>
      <c r="B75" s="85" t="s">
        <v>150</v>
      </c>
      <c r="C75" s="81">
        <v>22</v>
      </c>
      <c r="D75" s="81" t="str">
        <f t="shared" si="1"/>
        <v>INDEC-CM - 41278-22</v>
      </c>
      <c r="E75" s="86" t="s">
        <v>220</v>
      </c>
      <c r="F75" s="86"/>
      <c r="G75" s="86"/>
    </row>
    <row r="76" spans="1:7" x14ac:dyDescent="0.2">
      <c r="A76" s="84">
        <v>46350</v>
      </c>
      <c r="B76" s="85" t="s">
        <v>150</v>
      </c>
      <c r="C76" s="81">
        <v>11</v>
      </c>
      <c r="D76" s="81" t="str">
        <f t="shared" si="1"/>
        <v>INDEC-CM - 46350-11</v>
      </c>
      <c r="E76" s="83" t="s">
        <v>221</v>
      </c>
    </row>
    <row r="77" spans="1:7" x14ac:dyDescent="0.2">
      <c r="A77" s="84">
        <v>41278</v>
      </c>
      <c r="B77" s="85" t="s">
        <v>150</v>
      </c>
      <c r="C77" s="81">
        <v>41</v>
      </c>
      <c r="D77" s="81" t="str">
        <f t="shared" si="1"/>
        <v>INDEC-CM - 41278-41</v>
      </c>
      <c r="E77" s="86" t="s">
        <v>222</v>
      </c>
      <c r="F77" s="86"/>
      <c r="G77" s="86"/>
    </row>
    <row r="78" spans="1:7" x14ac:dyDescent="0.2">
      <c r="A78" s="84">
        <v>42999</v>
      </c>
      <c r="B78" s="85" t="s">
        <v>150</v>
      </c>
      <c r="C78" s="81">
        <v>11</v>
      </c>
      <c r="D78" s="81" t="str">
        <f t="shared" si="1"/>
        <v>INDEC-CM - 42999-11</v>
      </c>
      <c r="E78" s="83" t="s">
        <v>223</v>
      </c>
    </row>
    <row r="79" spans="1:7" x14ac:dyDescent="0.2">
      <c r="A79" s="84">
        <v>36320</v>
      </c>
      <c r="B79" s="85" t="s">
        <v>150</v>
      </c>
      <c r="C79" s="81">
        <v>51</v>
      </c>
      <c r="D79" s="81" t="str">
        <f t="shared" si="1"/>
        <v>INDEC-CM - 36320-51</v>
      </c>
      <c r="E79" s="83" t="s">
        <v>224</v>
      </c>
    </row>
    <row r="80" spans="1:7" x14ac:dyDescent="0.2">
      <c r="A80" s="84">
        <v>31600</v>
      </c>
      <c r="B80" s="85" t="s">
        <v>150</v>
      </c>
      <c r="C80" s="81">
        <v>12</v>
      </c>
      <c r="D80" s="81" t="str">
        <f t="shared" si="1"/>
        <v>INDEC-CM - 31600-12</v>
      </c>
      <c r="E80" s="83" t="s">
        <v>225</v>
      </c>
    </row>
    <row r="81" spans="1:7" x14ac:dyDescent="0.2">
      <c r="A81" s="84">
        <v>36950</v>
      </c>
      <c r="B81" s="85" t="s">
        <v>150</v>
      </c>
      <c r="C81" s="81">
        <v>11</v>
      </c>
      <c r="D81" s="81" t="str">
        <f t="shared" si="1"/>
        <v>INDEC-CM - 36950-11</v>
      </c>
      <c r="E81" s="83" t="s">
        <v>226</v>
      </c>
    </row>
    <row r="82" spans="1:7" x14ac:dyDescent="0.2">
      <c r="A82" s="84">
        <v>31600</v>
      </c>
      <c r="B82" s="85" t="s">
        <v>150</v>
      </c>
      <c r="C82" s="81">
        <v>11</v>
      </c>
      <c r="D82" s="81" t="str">
        <f t="shared" si="1"/>
        <v>INDEC-CM - 31600-11</v>
      </c>
      <c r="E82" s="83" t="s">
        <v>227</v>
      </c>
    </row>
    <row r="83" spans="1:7" x14ac:dyDescent="0.2">
      <c r="A83" s="84">
        <v>37112</v>
      </c>
      <c r="B83" s="85" t="s">
        <v>150</v>
      </c>
      <c r="C83" s="81">
        <v>11</v>
      </c>
      <c r="D83" s="81" t="str">
        <f t="shared" si="1"/>
        <v>INDEC-CM - 37112-11</v>
      </c>
      <c r="E83" s="83" t="s">
        <v>228</v>
      </c>
    </row>
    <row r="84" spans="1:7" x14ac:dyDescent="0.2">
      <c r="A84" s="84">
        <v>41278</v>
      </c>
      <c r="B84" s="85" t="s">
        <v>150</v>
      </c>
      <c r="C84" s="81">
        <v>31</v>
      </c>
      <c r="D84" s="81" t="str">
        <f t="shared" si="1"/>
        <v>INDEC-CM - 41278-31</v>
      </c>
      <c r="E84" s="86" t="s">
        <v>229</v>
      </c>
      <c r="F84" s="86"/>
      <c r="G84" s="86"/>
    </row>
    <row r="85" spans="1:7" x14ac:dyDescent="0.2">
      <c r="A85" s="84">
        <v>41278</v>
      </c>
      <c r="B85" s="85" t="s">
        <v>150</v>
      </c>
      <c r="C85" s="81">
        <v>13</v>
      </c>
      <c r="D85" s="81" t="str">
        <f t="shared" si="1"/>
        <v>INDEC-CM - 41278-13</v>
      </c>
      <c r="E85" s="86" t="s">
        <v>230</v>
      </c>
      <c r="F85" s="86"/>
      <c r="G85" s="86"/>
    </row>
    <row r="86" spans="1:7" x14ac:dyDescent="0.2">
      <c r="A86" s="84">
        <v>37570</v>
      </c>
      <c r="B86" s="85" t="s">
        <v>150</v>
      </c>
      <c r="C86" s="81">
        <v>11</v>
      </c>
      <c r="D86" s="81" t="str">
        <f t="shared" si="1"/>
        <v>INDEC-CM - 37570-11</v>
      </c>
      <c r="E86" s="86" t="s">
        <v>231</v>
      </c>
      <c r="F86" s="86"/>
      <c r="G86" s="86"/>
    </row>
    <row r="87" spans="1:7" x14ac:dyDescent="0.2">
      <c r="A87" s="84">
        <v>43220</v>
      </c>
      <c r="B87" s="85" t="s">
        <v>150</v>
      </c>
      <c r="C87" s="81">
        <v>11</v>
      </c>
      <c r="D87" s="81" t="str">
        <f t="shared" si="1"/>
        <v>INDEC-CM - 43220-11</v>
      </c>
      <c r="E87" s="83" t="s">
        <v>232</v>
      </c>
    </row>
    <row r="88" spans="1:7" x14ac:dyDescent="0.2">
      <c r="A88" s="84">
        <v>43220</v>
      </c>
      <c r="B88" s="85" t="s">
        <v>150</v>
      </c>
      <c r="C88" s="81">
        <v>12</v>
      </c>
      <c r="D88" s="81" t="str">
        <f t="shared" si="1"/>
        <v>INDEC-CM - 43220-12</v>
      </c>
      <c r="E88" s="83" t="s">
        <v>233</v>
      </c>
    </row>
    <row r="89" spans="1:7" x14ac:dyDescent="0.2">
      <c r="A89" s="84">
        <v>43220</v>
      </c>
      <c r="B89" s="85" t="s">
        <v>150</v>
      </c>
      <c r="C89" s="81">
        <v>21</v>
      </c>
      <c r="D89" s="81" t="str">
        <f t="shared" si="1"/>
        <v>INDEC-CM - 43220-21</v>
      </c>
      <c r="E89" s="83" t="s">
        <v>234</v>
      </c>
    </row>
    <row r="90" spans="1:7" x14ac:dyDescent="0.2">
      <c r="A90" s="84">
        <v>43220</v>
      </c>
      <c r="B90" s="85" t="s">
        <v>150</v>
      </c>
      <c r="C90" s="81">
        <v>22</v>
      </c>
      <c r="D90" s="81" t="str">
        <f t="shared" si="1"/>
        <v>INDEC-CM - 43220-22</v>
      </c>
      <c r="E90" s="83" t="s">
        <v>235</v>
      </c>
    </row>
    <row r="91" spans="1:7" x14ac:dyDescent="0.2">
      <c r="A91" s="84">
        <v>43220</v>
      </c>
      <c r="B91" s="85" t="s">
        <v>150</v>
      </c>
      <c r="C91" s="81">
        <v>23</v>
      </c>
      <c r="D91" s="81" t="str">
        <f t="shared" si="1"/>
        <v>INDEC-CM - 43220-23</v>
      </c>
      <c r="E91" s="83" t="s">
        <v>236</v>
      </c>
    </row>
    <row r="92" spans="1:7" x14ac:dyDescent="0.2">
      <c r="A92" s="84">
        <v>43220</v>
      </c>
      <c r="B92" s="85" t="s">
        <v>150</v>
      </c>
      <c r="C92" s="81">
        <v>31</v>
      </c>
      <c r="D92" s="81" t="str">
        <f t="shared" si="1"/>
        <v>INDEC-CM - 43220-31</v>
      </c>
      <c r="E92" s="83" t="s">
        <v>237</v>
      </c>
    </row>
    <row r="93" spans="1:7" x14ac:dyDescent="0.2">
      <c r="A93" s="84">
        <v>43220</v>
      </c>
      <c r="B93" s="85" t="s">
        <v>150</v>
      </c>
      <c r="C93" s="81">
        <v>32</v>
      </c>
      <c r="D93" s="81" t="str">
        <f t="shared" si="1"/>
        <v>INDEC-CM - 43220-32</v>
      </c>
      <c r="E93" s="83" t="s">
        <v>238</v>
      </c>
    </row>
    <row r="94" spans="1:7" x14ac:dyDescent="0.2">
      <c r="A94" s="84">
        <v>41278</v>
      </c>
      <c r="B94" s="85" t="s">
        <v>150</v>
      </c>
      <c r="C94" s="81">
        <v>32</v>
      </c>
      <c r="D94" s="81" t="str">
        <f t="shared" si="1"/>
        <v>INDEC-CM - 41278-32</v>
      </c>
      <c r="E94" s="86" t="s">
        <v>239</v>
      </c>
      <c r="F94" s="86"/>
      <c r="G94" s="86"/>
    </row>
    <row r="95" spans="1:7" x14ac:dyDescent="0.2">
      <c r="A95" s="84">
        <v>36320</v>
      </c>
      <c r="B95" s="85" t="s">
        <v>150</v>
      </c>
      <c r="C95" s="81">
        <v>32</v>
      </c>
      <c r="D95" s="81" t="str">
        <f t="shared" si="1"/>
        <v>INDEC-CM - 36320-32</v>
      </c>
      <c r="E95" s="83" t="s">
        <v>240</v>
      </c>
    </row>
    <row r="96" spans="1:7" x14ac:dyDescent="0.2">
      <c r="A96" s="84">
        <v>41278</v>
      </c>
      <c r="B96" s="85" t="s">
        <v>150</v>
      </c>
      <c r="C96" s="81">
        <v>23</v>
      </c>
      <c r="D96" s="81" t="str">
        <f t="shared" si="1"/>
        <v>INDEC-CM - 41278-23</v>
      </c>
      <c r="E96" s="86" t="s">
        <v>241</v>
      </c>
      <c r="F96" s="86"/>
      <c r="G96" s="86"/>
    </row>
    <row r="97" spans="1:5" x14ac:dyDescent="0.2">
      <c r="A97" s="84">
        <v>35110</v>
      </c>
      <c r="B97" s="85" t="s">
        <v>150</v>
      </c>
      <c r="C97" s="81">
        <v>11</v>
      </c>
      <c r="D97" s="81" t="str">
        <f t="shared" si="1"/>
        <v>INDEC-CM - 35110-11</v>
      </c>
      <c r="E97" s="83" t="s">
        <v>242</v>
      </c>
    </row>
    <row r="98" spans="1:5" x14ac:dyDescent="0.2">
      <c r="A98" s="84">
        <v>35110</v>
      </c>
      <c r="B98" s="85" t="s">
        <v>150</v>
      </c>
      <c r="C98" s="81">
        <v>12</v>
      </c>
      <c r="D98" s="81" t="str">
        <f t="shared" si="1"/>
        <v>INDEC-CM - 35110-12</v>
      </c>
      <c r="E98" s="83" t="s">
        <v>243</v>
      </c>
    </row>
    <row r="99" spans="1:5" x14ac:dyDescent="0.2">
      <c r="A99" s="84">
        <v>35110</v>
      </c>
      <c r="B99" s="85" t="s">
        <v>150</v>
      </c>
      <c r="C99" s="81">
        <v>21</v>
      </c>
      <c r="D99" s="81" t="str">
        <f t="shared" si="1"/>
        <v>INDEC-CM - 35110-21</v>
      </c>
      <c r="E99" s="83" t="s">
        <v>244</v>
      </c>
    </row>
    <row r="100" spans="1:5" x14ac:dyDescent="0.2">
      <c r="A100" s="84">
        <v>35110</v>
      </c>
      <c r="B100" s="85" t="s">
        <v>150</v>
      </c>
      <c r="C100" s="81">
        <v>22</v>
      </c>
      <c r="D100" s="81" t="str">
        <f t="shared" si="1"/>
        <v>INDEC-CM - 35110-22</v>
      </c>
      <c r="E100" s="83" t="s">
        <v>245</v>
      </c>
    </row>
    <row r="101" spans="1:5" x14ac:dyDescent="0.2">
      <c r="A101" s="84">
        <v>41547</v>
      </c>
      <c r="B101" s="85" t="s">
        <v>150</v>
      </c>
      <c r="C101" s="81">
        <v>11</v>
      </c>
      <c r="D101" s="81" t="str">
        <f t="shared" si="1"/>
        <v>INDEC-CM - 41547-11</v>
      </c>
      <c r="E101" s="83" t="s">
        <v>246</v>
      </c>
    </row>
    <row r="102" spans="1:5" x14ac:dyDescent="0.2">
      <c r="A102" s="84">
        <v>31600</v>
      </c>
      <c r="B102" s="85" t="s">
        <v>150</v>
      </c>
      <c r="C102" s="81">
        <v>73</v>
      </c>
      <c r="D102" s="81" t="str">
        <f t="shared" si="1"/>
        <v>INDEC-CM - 31600-73</v>
      </c>
      <c r="E102" s="83" t="s">
        <v>247</v>
      </c>
    </row>
    <row r="103" spans="1:5" x14ac:dyDescent="0.2">
      <c r="A103" s="84">
        <v>31600</v>
      </c>
      <c r="B103" s="85" t="s">
        <v>150</v>
      </c>
      <c r="C103" s="81">
        <v>72</v>
      </c>
      <c r="D103" s="81" t="str">
        <f t="shared" si="1"/>
        <v>INDEC-CM - 31600-72</v>
      </c>
      <c r="E103" s="83" t="s">
        <v>248</v>
      </c>
    </row>
    <row r="104" spans="1:5" x14ac:dyDescent="0.2">
      <c r="A104" s="84">
        <v>31600</v>
      </c>
      <c r="B104" s="85" t="s">
        <v>150</v>
      </c>
      <c r="C104" s="81">
        <v>71</v>
      </c>
      <c r="D104" s="81" t="str">
        <f t="shared" si="1"/>
        <v>INDEC-CM - 31600-71</v>
      </c>
      <c r="E104" s="83" t="s">
        <v>249</v>
      </c>
    </row>
    <row r="105" spans="1:5" x14ac:dyDescent="0.2">
      <c r="A105" s="84">
        <v>35110</v>
      </c>
      <c r="B105" s="85" t="s">
        <v>150</v>
      </c>
      <c r="C105" s="81">
        <v>61</v>
      </c>
      <c r="D105" s="81" t="str">
        <f t="shared" si="1"/>
        <v>INDEC-CM - 35110-61</v>
      </c>
      <c r="E105" s="83" t="s">
        <v>250</v>
      </c>
    </row>
    <row r="106" spans="1:5" x14ac:dyDescent="0.2">
      <c r="A106" s="84">
        <v>31600</v>
      </c>
      <c r="B106" s="85" t="s">
        <v>150</v>
      </c>
      <c r="C106" s="81">
        <v>53</v>
      </c>
      <c r="D106" s="81" t="str">
        <f t="shared" si="1"/>
        <v>INDEC-CM - 31600-53</v>
      </c>
      <c r="E106" s="83" t="s">
        <v>251</v>
      </c>
    </row>
    <row r="107" spans="1:5" x14ac:dyDescent="0.2">
      <c r="A107" s="84">
        <v>31600</v>
      </c>
      <c r="B107" s="85" t="s">
        <v>150</v>
      </c>
      <c r="C107" s="81">
        <v>51</v>
      </c>
      <c r="D107" s="81" t="str">
        <f t="shared" si="1"/>
        <v>INDEC-CM - 31600-51</v>
      </c>
      <c r="E107" s="83" t="s">
        <v>252</v>
      </c>
    </row>
    <row r="108" spans="1:5" x14ac:dyDescent="0.2">
      <c r="A108" s="84">
        <v>37550</v>
      </c>
      <c r="B108" s="85" t="s">
        <v>150</v>
      </c>
      <c r="C108" s="81">
        <v>21</v>
      </c>
      <c r="D108" s="81" t="str">
        <f t="shared" si="1"/>
        <v>INDEC-CM - 37550-21</v>
      </c>
      <c r="E108" s="83" t="s">
        <v>253</v>
      </c>
    </row>
    <row r="109" spans="1:5" x14ac:dyDescent="0.2">
      <c r="A109" s="84">
        <v>42999</v>
      </c>
      <c r="B109" s="85" t="s">
        <v>150</v>
      </c>
      <c r="C109" s="81">
        <v>41</v>
      </c>
      <c r="D109" s="81" t="str">
        <f t="shared" si="1"/>
        <v>INDEC-CM - 42999-41</v>
      </c>
      <c r="E109" s="83" t="s">
        <v>254</v>
      </c>
    </row>
    <row r="110" spans="1:5" x14ac:dyDescent="0.2">
      <c r="A110" s="84">
        <v>42911</v>
      </c>
      <c r="B110" s="85" t="s">
        <v>150</v>
      </c>
      <c r="C110" s="81">
        <v>53</v>
      </c>
      <c r="D110" s="81" t="str">
        <f t="shared" si="1"/>
        <v>INDEC-CM - 42911-53</v>
      </c>
      <c r="E110" s="83" t="s">
        <v>255</v>
      </c>
    </row>
    <row r="111" spans="1:5" x14ac:dyDescent="0.2">
      <c r="A111" s="84">
        <v>42911</v>
      </c>
      <c r="B111" s="85" t="s">
        <v>150</v>
      </c>
      <c r="C111" s="81">
        <v>52</v>
      </c>
      <c r="D111" s="81" t="str">
        <f t="shared" si="1"/>
        <v>INDEC-CM - 42911-52</v>
      </c>
      <c r="E111" s="83" t="s">
        <v>256</v>
      </c>
    </row>
    <row r="112" spans="1:5" x14ac:dyDescent="0.2">
      <c r="A112" s="84">
        <v>42911</v>
      </c>
      <c r="B112" s="85" t="s">
        <v>150</v>
      </c>
      <c r="C112" s="81">
        <v>51</v>
      </c>
      <c r="D112" s="81" t="str">
        <f t="shared" si="1"/>
        <v>INDEC-CM - 42911-51</v>
      </c>
      <c r="E112" s="83" t="s">
        <v>257</v>
      </c>
    </row>
    <row r="113" spans="1:7" x14ac:dyDescent="0.2">
      <c r="A113" s="84">
        <v>42911</v>
      </c>
      <c r="B113" s="85" t="s">
        <v>150</v>
      </c>
      <c r="C113" s="81">
        <v>43</v>
      </c>
      <c r="D113" s="81" t="str">
        <f t="shared" si="1"/>
        <v>INDEC-CM - 42911-43</v>
      </c>
      <c r="E113" s="83" t="s">
        <v>258</v>
      </c>
    </row>
    <row r="114" spans="1:7" x14ac:dyDescent="0.2">
      <c r="A114" s="84">
        <v>42911</v>
      </c>
      <c r="B114" s="85" t="s">
        <v>150</v>
      </c>
      <c r="C114" s="81">
        <v>42</v>
      </c>
      <c r="D114" s="81" t="str">
        <f t="shared" si="1"/>
        <v>INDEC-CM - 42911-42</v>
      </c>
      <c r="E114" s="83" t="s">
        <v>259</v>
      </c>
    </row>
    <row r="115" spans="1:7" x14ac:dyDescent="0.2">
      <c r="A115" s="84">
        <v>42911</v>
      </c>
      <c r="B115" s="85" t="s">
        <v>150</v>
      </c>
      <c r="C115" s="81">
        <v>41</v>
      </c>
      <c r="D115" s="81" t="str">
        <f t="shared" si="1"/>
        <v>INDEC-CM - 42911-41</v>
      </c>
      <c r="E115" s="83" t="s">
        <v>260</v>
      </c>
    </row>
    <row r="116" spans="1:7" x14ac:dyDescent="0.2">
      <c r="A116" s="84">
        <v>42911</v>
      </c>
      <c r="B116" s="85" t="s">
        <v>150</v>
      </c>
      <c r="C116" s="81">
        <v>56</v>
      </c>
      <c r="D116" s="81" t="str">
        <f t="shared" si="1"/>
        <v>INDEC-CM - 42911-56</v>
      </c>
      <c r="E116" s="83" t="s">
        <v>261</v>
      </c>
    </row>
    <row r="117" spans="1:7" x14ac:dyDescent="0.2">
      <c r="A117" s="84">
        <v>42911</v>
      </c>
      <c r="B117" s="85" t="s">
        <v>150</v>
      </c>
      <c r="C117" s="81">
        <v>55</v>
      </c>
      <c r="D117" s="81" t="str">
        <f t="shared" si="1"/>
        <v>INDEC-CM - 42911-55</v>
      </c>
      <c r="E117" s="83" t="s">
        <v>262</v>
      </c>
    </row>
    <row r="118" spans="1:7" x14ac:dyDescent="0.2">
      <c r="A118" s="84">
        <v>42911</v>
      </c>
      <c r="B118" s="85" t="s">
        <v>150</v>
      </c>
      <c r="C118" s="81">
        <v>54</v>
      </c>
      <c r="D118" s="81" t="str">
        <f t="shared" si="1"/>
        <v>INDEC-CM - 42911-54</v>
      </c>
      <c r="E118" s="83" t="s">
        <v>263</v>
      </c>
    </row>
    <row r="119" spans="1:7" x14ac:dyDescent="0.2">
      <c r="A119" s="84">
        <v>42911</v>
      </c>
      <c r="B119" s="85" t="s">
        <v>150</v>
      </c>
      <c r="C119" s="81">
        <v>32</v>
      </c>
      <c r="D119" s="81" t="str">
        <f t="shared" si="1"/>
        <v>INDEC-CM - 42911-32</v>
      </c>
      <c r="E119" s="83" t="s">
        <v>264</v>
      </c>
    </row>
    <row r="120" spans="1:7" x14ac:dyDescent="0.2">
      <c r="A120" s="84">
        <v>42911</v>
      </c>
      <c r="B120" s="85" t="s">
        <v>150</v>
      </c>
      <c r="C120" s="81">
        <v>31</v>
      </c>
      <c r="D120" s="81" t="str">
        <f t="shared" si="1"/>
        <v>INDEC-CM - 42911-31</v>
      </c>
      <c r="E120" s="83" t="s">
        <v>265</v>
      </c>
    </row>
    <row r="121" spans="1:7" x14ac:dyDescent="0.2">
      <c r="A121" s="84">
        <v>42911</v>
      </c>
      <c r="B121" s="85" t="s">
        <v>150</v>
      </c>
      <c r="C121" s="81">
        <v>59</v>
      </c>
      <c r="D121" s="81" t="str">
        <f t="shared" si="1"/>
        <v>INDEC-CM - 42911-59</v>
      </c>
      <c r="E121" s="83" t="s">
        <v>266</v>
      </c>
    </row>
    <row r="122" spans="1:7" x14ac:dyDescent="0.2">
      <c r="A122" s="84">
        <v>42911</v>
      </c>
      <c r="B122" s="85" t="s">
        <v>150</v>
      </c>
      <c r="C122" s="81">
        <v>58</v>
      </c>
      <c r="D122" s="81" t="str">
        <f t="shared" si="1"/>
        <v>INDEC-CM - 42911-58</v>
      </c>
      <c r="E122" s="86" t="s">
        <v>267</v>
      </c>
      <c r="F122" s="86"/>
      <c r="G122" s="86"/>
    </row>
    <row r="123" spans="1:7" x14ac:dyDescent="0.2">
      <c r="A123" s="84">
        <v>42911</v>
      </c>
      <c r="B123" s="85" t="s">
        <v>150</v>
      </c>
      <c r="C123" s="81">
        <v>57</v>
      </c>
      <c r="D123" s="81" t="str">
        <f t="shared" si="1"/>
        <v>INDEC-CM - 42911-57</v>
      </c>
      <c r="E123" s="86" t="s">
        <v>268</v>
      </c>
      <c r="F123" s="86"/>
      <c r="G123" s="86"/>
    </row>
    <row r="124" spans="1:7" x14ac:dyDescent="0.2">
      <c r="A124" s="84">
        <v>43923</v>
      </c>
      <c r="B124" s="85" t="s">
        <v>150</v>
      </c>
      <c r="C124" s="81">
        <v>21</v>
      </c>
      <c r="D124" s="81" t="str">
        <f t="shared" si="1"/>
        <v>INDEC-CM - 43923-21</v>
      </c>
      <c r="E124" s="86" t="s">
        <v>269</v>
      </c>
      <c r="F124" s="86"/>
      <c r="G124" s="86"/>
    </row>
    <row r="125" spans="1:7" x14ac:dyDescent="0.2">
      <c r="A125" s="84">
        <v>37510</v>
      </c>
      <c r="B125" s="85" t="s">
        <v>150</v>
      </c>
      <c r="C125" s="81">
        <v>11</v>
      </c>
      <c r="D125" s="81" t="str">
        <f t="shared" si="1"/>
        <v>INDEC-CM - 37510-11</v>
      </c>
      <c r="E125" s="83" t="s">
        <v>270</v>
      </c>
    </row>
    <row r="126" spans="1:7" x14ac:dyDescent="0.2">
      <c r="A126" s="84">
        <v>44821</v>
      </c>
      <c r="B126" s="85" t="s">
        <v>150</v>
      </c>
      <c r="C126" s="81">
        <v>31</v>
      </c>
      <c r="D126" s="81" t="str">
        <f t="shared" si="1"/>
        <v>INDEC-CM - 44821-31</v>
      </c>
      <c r="E126" s="83" t="s">
        <v>271</v>
      </c>
    </row>
    <row r="127" spans="1:7" x14ac:dyDescent="0.2">
      <c r="A127" s="84">
        <v>46531</v>
      </c>
      <c r="B127" s="85" t="s">
        <v>150</v>
      </c>
      <c r="C127" s="81">
        <v>12</v>
      </c>
      <c r="D127" s="81" t="str">
        <f t="shared" si="1"/>
        <v>INDEC-CM - 46531-12</v>
      </c>
      <c r="E127" s="86" t="s">
        <v>272</v>
      </c>
      <c r="F127" s="86"/>
      <c r="G127" s="86"/>
    </row>
    <row r="128" spans="1:7" x14ac:dyDescent="0.2">
      <c r="A128" s="84">
        <v>37210</v>
      </c>
      <c r="B128" s="85" t="s">
        <v>150</v>
      </c>
      <c r="C128" s="81">
        <v>13</v>
      </c>
      <c r="D128" s="81" t="str">
        <f t="shared" si="1"/>
        <v>INDEC-CM - 37210-13</v>
      </c>
      <c r="E128" s="83" t="s">
        <v>273</v>
      </c>
    </row>
    <row r="129" spans="1:7" x14ac:dyDescent="0.2">
      <c r="A129" s="84">
        <v>37210</v>
      </c>
      <c r="B129" s="85" t="s">
        <v>150</v>
      </c>
      <c r="C129" s="81">
        <v>12</v>
      </c>
      <c r="D129" s="81" t="str">
        <f t="shared" si="1"/>
        <v>INDEC-CM - 37210-12</v>
      </c>
      <c r="E129" s="83" t="s">
        <v>274</v>
      </c>
    </row>
    <row r="130" spans="1:7" x14ac:dyDescent="0.2">
      <c r="A130" s="84">
        <v>37210</v>
      </c>
      <c r="B130" s="85" t="s">
        <v>150</v>
      </c>
      <c r="C130" s="81">
        <v>11</v>
      </c>
      <c r="D130" s="81" t="str">
        <f t="shared" si="1"/>
        <v>INDEC-CM - 37210-11</v>
      </c>
      <c r="E130" s="86" t="s">
        <v>275</v>
      </c>
      <c r="F130" s="86"/>
      <c r="G130" s="86"/>
    </row>
    <row r="131" spans="1:7" x14ac:dyDescent="0.2">
      <c r="A131" s="84">
        <v>46212</v>
      </c>
      <c r="B131" s="85" t="s">
        <v>150</v>
      </c>
      <c r="C131" s="81">
        <v>11</v>
      </c>
      <c r="D131" s="81" t="str">
        <f t="shared" si="1"/>
        <v>INDEC-CM - 46212-11</v>
      </c>
      <c r="E131" s="83" t="s">
        <v>276</v>
      </c>
    </row>
    <row r="132" spans="1:7" x14ac:dyDescent="0.2">
      <c r="A132" s="84">
        <v>46212</v>
      </c>
      <c r="B132" s="85" t="s">
        <v>150</v>
      </c>
      <c r="C132" s="81">
        <v>51</v>
      </c>
      <c r="D132" s="81" t="str">
        <f t="shared" si="1"/>
        <v>INDEC-CM - 46212-51</v>
      </c>
      <c r="E132" s="83" t="s">
        <v>277</v>
      </c>
    </row>
    <row r="133" spans="1:7" x14ac:dyDescent="0.2">
      <c r="A133" s="84">
        <v>46212</v>
      </c>
      <c r="B133" s="85" t="s">
        <v>150</v>
      </c>
      <c r="C133" s="81">
        <v>31</v>
      </c>
      <c r="D133" s="81" t="str">
        <f t="shared" si="1"/>
        <v>INDEC-CM - 46212-31</v>
      </c>
      <c r="E133" s="83" t="s">
        <v>278</v>
      </c>
    </row>
    <row r="134" spans="1:7" x14ac:dyDescent="0.2">
      <c r="A134" s="84">
        <v>46212</v>
      </c>
      <c r="B134" s="85" t="s">
        <v>150</v>
      </c>
      <c r="C134" s="81">
        <v>41</v>
      </c>
      <c r="D134" s="81" t="str">
        <f t="shared" si="1"/>
        <v>INDEC-CM - 46212-41</v>
      </c>
      <c r="E134" s="83" t="s">
        <v>279</v>
      </c>
    </row>
    <row r="135" spans="1:7" x14ac:dyDescent="0.2">
      <c r="A135" s="84">
        <v>42999</v>
      </c>
      <c r="B135" s="85" t="s">
        <v>150</v>
      </c>
      <c r="C135" s="81">
        <v>51</v>
      </c>
      <c r="D135" s="81" t="str">
        <f t="shared" ref="D135:D198" si="2">CONCATENATE("INDEC-CM - ",A135,B135,C135)</f>
        <v>INDEC-CM - 42999-51</v>
      </c>
      <c r="E135" s="83" t="s">
        <v>280</v>
      </c>
    </row>
    <row r="136" spans="1:7" x14ac:dyDescent="0.2">
      <c r="A136" s="84">
        <v>35110</v>
      </c>
      <c r="B136" s="85" t="s">
        <v>150</v>
      </c>
      <c r="C136" s="81">
        <v>51</v>
      </c>
      <c r="D136" s="81" t="str">
        <f t="shared" si="2"/>
        <v>INDEC-CM - 35110-51</v>
      </c>
      <c r="E136" s="83" t="s">
        <v>281</v>
      </c>
    </row>
    <row r="137" spans="1:7" x14ac:dyDescent="0.2">
      <c r="A137" s="84">
        <v>37350</v>
      </c>
      <c r="B137" s="85" t="s">
        <v>150</v>
      </c>
      <c r="C137" s="81">
        <v>11</v>
      </c>
      <c r="D137" s="81" t="str">
        <f t="shared" si="2"/>
        <v>INDEC-CM - 37350-11</v>
      </c>
      <c r="E137" s="83" t="s">
        <v>282</v>
      </c>
    </row>
    <row r="138" spans="1:7" x14ac:dyDescent="0.2">
      <c r="A138" s="84">
        <v>37350</v>
      </c>
      <c r="B138" s="85" t="s">
        <v>150</v>
      </c>
      <c r="C138" s="81">
        <v>41</v>
      </c>
      <c r="D138" s="81" t="str">
        <f t="shared" si="2"/>
        <v>INDEC-CM - 37350-41</v>
      </c>
      <c r="E138" s="83" t="s">
        <v>283</v>
      </c>
    </row>
    <row r="139" spans="1:7" x14ac:dyDescent="0.2">
      <c r="A139" s="84">
        <v>37350</v>
      </c>
      <c r="B139" s="85" t="s">
        <v>150</v>
      </c>
      <c r="C139" s="81">
        <v>21</v>
      </c>
      <c r="D139" s="81" t="str">
        <f t="shared" si="2"/>
        <v>INDEC-CM - 37350-21</v>
      </c>
      <c r="E139" s="83" t="s">
        <v>284</v>
      </c>
    </row>
    <row r="140" spans="1:7" x14ac:dyDescent="0.2">
      <c r="A140" s="84">
        <v>37350</v>
      </c>
      <c r="B140" s="85" t="s">
        <v>150</v>
      </c>
      <c r="C140" s="81">
        <v>31</v>
      </c>
      <c r="D140" s="81" t="str">
        <f t="shared" si="2"/>
        <v>INDEC-CM - 37350-31</v>
      </c>
      <c r="E140" s="83" t="s">
        <v>285</v>
      </c>
    </row>
    <row r="141" spans="1:7" x14ac:dyDescent="0.2">
      <c r="A141" s="84">
        <v>37210</v>
      </c>
      <c r="B141" s="85" t="s">
        <v>150</v>
      </c>
      <c r="C141" s="81">
        <v>32</v>
      </c>
      <c r="D141" s="81" t="str">
        <f t="shared" si="2"/>
        <v>INDEC-CM - 37210-32</v>
      </c>
      <c r="E141" s="83" t="s">
        <v>286</v>
      </c>
    </row>
    <row r="142" spans="1:7" x14ac:dyDescent="0.2">
      <c r="A142" s="84">
        <v>37210</v>
      </c>
      <c r="B142" s="85" t="s">
        <v>150</v>
      </c>
      <c r="C142" s="81">
        <v>31</v>
      </c>
      <c r="D142" s="81" t="str">
        <f t="shared" si="2"/>
        <v>INDEC-CM - 37210-31</v>
      </c>
      <c r="E142" s="83" t="s">
        <v>287</v>
      </c>
    </row>
    <row r="143" spans="1:7" x14ac:dyDescent="0.2">
      <c r="A143" s="84">
        <v>37210</v>
      </c>
      <c r="B143" s="85" t="s">
        <v>150</v>
      </c>
      <c r="C143" s="81">
        <v>33</v>
      </c>
      <c r="D143" s="81" t="str">
        <f t="shared" si="2"/>
        <v>INDEC-CM - 37210-33</v>
      </c>
      <c r="E143" s="83" t="s">
        <v>288</v>
      </c>
    </row>
    <row r="144" spans="1:7" x14ac:dyDescent="0.2">
      <c r="A144" s="84">
        <v>31210</v>
      </c>
      <c r="B144" s="85" t="s">
        <v>150</v>
      </c>
      <c r="C144" s="81">
        <v>41</v>
      </c>
      <c r="D144" s="81" t="str">
        <f t="shared" si="2"/>
        <v>INDEC-CM - 31210-41</v>
      </c>
      <c r="E144" s="83" t="s">
        <v>289</v>
      </c>
    </row>
    <row r="145" spans="1:7" x14ac:dyDescent="0.2">
      <c r="A145" s="84">
        <v>43240</v>
      </c>
      <c r="B145" s="85" t="s">
        <v>150</v>
      </c>
      <c r="C145" s="81">
        <v>21</v>
      </c>
      <c r="D145" s="81" t="str">
        <f t="shared" si="2"/>
        <v>INDEC-CM - 43240-21</v>
      </c>
      <c r="E145" s="83" t="s">
        <v>290</v>
      </c>
    </row>
    <row r="146" spans="1:7" x14ac:dyDescent="0.2">
      <c r="A146" s="84">
        <v>43240</v>
      </c>
      <c r="B146" s="85" t="s">
        <v>150</v>
      </c>
      <c r="C146" s="81">
        <v>32</v>
      </c>
      <c r="D146" s="81" t="str">
        <f t="shared" si="2"/>
        <v>INDEC-CM - 43240-32</v>
      </c>
      <c r="E146" s="83" t="s">
        <v>291</v>
      </c>
    </row>
    <row r="147" spans="1:7" x14ac:dyDescent="0.2">
      <c r="A147" s="84">
        <v>43240</v>
      </c>
      <c r="B147" s="85" t="s">
        <v>150</v>
      </c>
      <c r="C147" s="81">
        <v>31</v>
      </c>
      <c r="D147" s="81" t="str">
        <f t="shared" si="2"/>
        <v>INDEC-CM - 43240-31</v>
      </c>
      <c r="E147" s="83" t="s">
        <v>292</v>
      </c>
    </row>
    <row r="148" spans="1:7" x14ac:dyDescent="0.2">
      <c r="A148" s="84">
        <v>43240</v>
      </c>
      <c r="B148" s="85" t="s">
        <v>150</v>
      </c>
      <c r="C148" s="81">
        <v>41</v>
      </c>
      <c r="D148" s="81" t="str">
        <f t="shared" si="2"/>
        <v>INDEC-CM - 43240-41</v>
      </c>
      <c r="E148" s="83" t="s">
        <v>293</v>
      </c>
    </row>
    <row r="149" spans="1:7" x14ac:dyDescent="0.2">
      <c r="A149" s="84">
        <v>37540</v>
      </c>
      <c r="B149" s="85" t="s">
        <v>150</v>
      </c>
      <c r="C149" s="81">
        <v>32</v>
      </c>
      <c r="D149" s="81" t="str">
        <f t="shared" si="2"/>
        <v>INDEC-CM - 37540-32</v>
      </c>
      <c r="E149" s="86" t="s">
        <v>294</v>
      </c>
      <c r="F149" s="86"/>
      <c r="G149" s="86"/>
    </row>
    <row r="150" spans="1:7" x14ac:dyDescent="0.2">
      <c r="A150" s="84">
        <v>37540</v>
      </c>
      <c r="B150" s="85" t="s">
        <v>150</v>
      </c>
      <c r="C150" s="81">
        <v>31</v>
      </c>
      <c r="D150" s="81" t="str">
        <f t="shared" si="2"/>
        <v>INDEC-CM - 37540-31</v>
      </c>
      <c r="E150" s="83" t="s">
        <v>295</v>
      </c>
    </row>
    <row r="151" spans="1:7" x14ac:dyDescent="0.2">
      <c r="A151" s="84">
        <v>31210</v>
      </c>
      <c r="B151" s="85" t="s">
        <v>150</v>
      </c>
      <c r="C151" s="81">
        <v>21</v>
      </c>
      <c r="D151" s="81" t="str">
        <f t="shared" si="2"/>
        <v>INDEC-CM - 31210-21</v>
      </c>
      <c r="E151" s="86" t="s">
        <v>296</v>
      </c>
      <c r="F151" s="86"/>
      <c r="G151" s="86"/>
    </row>
    <row r="152" spans="1:7" x14ac:dyDescent="0.2">
      <c r="A152" s="84">
        <v>42911</v>
      </c>
      <c r="B152" s="85" t="s">
        <v>150</v>
      </c>
      <c r="C152" s="81">
        <v>61</v>
      </c>
      <c r="D152" s="81" t="str">
        <f t="shared" si="2"/>
        <v>INDEC-CM - 42911-61</v>
      </c>
      <c r="E152" s="86" t="s">
        <v>297</v>
      </c>
      <c r="F152" s="86"/>
      <c r="G152" s="86"/>
    </row>
    <row r="153" spans="1:7" x14ac:dyDescent="0.2">
      <c r="A153" s="84">
        <v>43923</v>
      </c>
      <c r="B153" s="85" t="s">
        <v>150</v>
      </c>
      <c r="C153" s="81">
        <v>11</v>
      </c>
      <c r="D153" s="81" t="str">
        <f t="shared" si="2"/>
        <v>INDEC-CM - 43923-11</v>
      </c>
      <c r="E153" s="86" t="s">
        <v>298</v>
      </c>
      <c r="F153" s="86"/>
      <c r="G153" s="86"/>
    </row>
    <row r="154" spans="1:7" x14ac:dyDescent="0.2">
      <c r="A154" s="84">
        <v>37930</v>
      </c>
      <c r="B154" s="85" t="s">
        <v>150</v>
      </c>
      <c r="C154" s="81">
        <v>12</v>
      </c>
      <c r="D154" s="81" t="str">
        <f t="shared" si="2"/>
        <v>INDEC-CM - 37930-12</v>
      </c>
      <c r="E154" s="83" t="s">
        <v>299</v>
      </c>
    </row>
    <row r="155" spans="1:7" x14ac:dyDescent="0.2">
      <c r="A155" s="84">
        <v>37930</v>
      </c>
      <c r="B155" s="85" t="s">
        <v>150</v>
      </c>
      <c r="C155" s="81">
        <v>11</v>
      </c>
      <c r="D155" s="81" t="str">
        <f t="shared" si="2"/>
        <v>INDEC-CM - 37930-11</v>
      </c>
      <c r="E155" s="83" t="s">
        <v>300</v>
      </c>
    </row>
    <row r="156" spans="1:7" x14ac:dyDescent="0.2">
      <c r="A156" s="84">
        <v>42999</v>
      </c>
      <c r="B156" s="85" t="s">
        <v>150</v>
      </c>
      <c r="C156" s="81">
        <v>61</v>
      </c>
      <c r="D156" s="81" t="str">
        <f t="shared" si="2"/>
        <v>INDEC-CM - 42999-61</v>
      </c>
      <c r="E156" s="86" t="s">
        <v>301</v>
      </c>
      <c r="F156" s="86"/>
      <c r="G156" s="86"/>
    </row>
    <row r="157" spans="1:7" x14ac:dyDescent="0.2">
      <c r="A157" s="84">
        <v>42999</v>
      </c>
      <c r="B157" s="85" t="s">
        <v>150</v>
      </c>
      <c r="C157" s="81">
        <v>62</v>
      </c>
      <c r="D157" s="81" t="str">
        <f t="shared" si="2"/>
        <v>INDEC-CM - 42999-62</v>
      </c>
      <c r="E157" s="86" t="s">
        <v>302</v>
      </c>
      <c r="F157" s="86"/>
      <c r="G157" s="86"/>
    </row>
    <row r="158" spans="1:7" x14ac:dyDescent="0.2">
      <c r="A158" s="84">
        <v>37610</v>
      </c>
      <c r="B158" s="85" t="s">
        <v>150</v>
      </c>
      <c r="C158" s="81">
        <v>11</v>
      </c>
      <c r="D158" s="81" t="str">
        <f t="shared" si="2"/>
        <v>INDEC-CM - 37610-11</v>
      </c>
      <c r="E158" s="86" t="s">
        <v>303</v>
      </c>
      <c r="F158" s="86"/>
      <c r="G158" s="86"/>
    </row>
    <row r="159" spans="1:7" x14ac:dyDescent="0.2">
      <c r="A159" s="84">
        <v>37610</v>
      </c>
      <c r="B159" s="85" t="s">
        <v>150</v>
      </c>
      <c r="C159" s="81">
        <v>12</v>
      </c>
      <c r="D159" s="81" t="str">
        <f t="shared" si="2"/>
        <v>INDEC-CM - 37610-12</v>
      </c>
      <c r="E159" s="86" t="s">
        <v>304</v>
      </c>
      <c r="F159" s="86"/>
      <c r="G159" s="86"/>
    </row>
    <row r="160" spans="1:7" x14ac:dyDescent="0.2">
      <c r="A160" s="84">
        <v>42943</v>
      </c>
      <c r="B160" s="85" t="s">
        <v>150</v>
      </c>
      <c r="C160" s="81">
        <v>11</v>
      </c>
      <c r="D160" s="81" t="str">
        <f t="shared" si="2"/>
        <v>INDEC-CM - 42943-11</v>
      </c>
      <c r="E160" s="86" t="s">
        <v>305</v>
      </c>
      <c r="F160" s="86"/>
      <c r="G160" s="86"/>
    </row>
    <row r="161" spans="1:7" x14ac:dyDescent="0.2">
      <c r="A161" s="84">
        <v>37540</v>
      </c>
      <c r="B161" s="85" t="s">
        <v>150</v>
      </c>
      <c r="C161" s="81">
        <v>11</v>
      </c>
      <c r="D161" s="81" t="str">
        <f t="shared" si="2"/>
        <v>INDEC-CM - 37540-11</v>
      </c>
      <c r="E161" s="83" t="s">
        <v>306</v>
      </c>
    </row>
    <row r="162" spans="1:7" x14ac:dyDescent="0.2">
      <c r="A162" s="84">
        <v>38130</v>
      </c>
      <c r="B162" s="85" t="s">
        <v>150</v>
      </c>
      <c r="C162" s="81">
        <v>16</v>
      </c>
      <c r="D162" s="81" t="str">
        <f t="shared" si="2"/>
        <v>INDEC-CM - 38130-16</v>
      </c>
      <c r="E162" s="86" t="s">
        <v>307</v>
      </c>
      <c r="F162" s="86"/>
      <c r="G162" s="86"/>
    </row>
    <row r="163" spans="1:7" x14ac:dyDescent="0.2">
      <c r="A163" s="84">
        <v>38130</v>
      </c>
      <c r="B163" s="85" t="s">
        <v>150</v>
      </c>
      <c r="C163" s="81">
        <v>15</v>
      </c>
      <c r="D163" s="81" t="str">
        <f t="shared" si="2"/>
        <v>INDEC-CM - 38130-15</v>
      </c>
      <c r="E163" s="86" t="s">
        <v>308</v>
      </c>
      <c r="F163" s="86"/>
      <c r="G163" s="86"/>
    </row>
    <row r="164" spans="1:7" x14ac:dyDescent="0.2">
      <c r="A164" s="84">
        <v>38130</v>
      </c>
      <c r="B164" s="85" t="s">
        <v>150</v>
      </c>
      <c r="C164" s="81">
        <v>14</v>
      </c>
      <c r="D164" s="81" t="str">
        <f t="shared" si="2"/>
        <v>INDEC-CM - 38130-14</v>
      </c>
      <c r="E164" s="86" t="s">
        <v>309</v>
      </c>
      <c r="F164" s="86"/>
      <c r="G164" s="86"/>
    </row>
    <row r="165" spans="1:7" x14ac:dyDescent="0.2">
      <c r="A165" s="84">
        <v>35490</v>
      </c>
      <c r="B165" s="85" t="s">
        <v>150</v>
      </c>
      <c r="C165" s="81">
        <v>11</v>
      </c>
      <c r="D165" s="81" t="str">
        <f t="shared" si="2"/>
        <v>INDEC-CM - 35490-11</v>
      </c>
      <c r="E165" s="83" t="s">
        <v>310</v>
      </c>
    </row>
    <row r="166" spans="1:7" x14ac:dyDescent="0.2">
      <c r="A166" s="84">
        <v>41251</v>
      </c>
      <c r="B166" s="85" t="s">
        <v>150</v>
      </c>
      <c r="C166" s="81">
        <v>11</v>
      </c>
      <c r="D166" s="81" t="str">
        <f t="shared" si="2"/>
        <v>INDEC-CM - 41251-11</v>
      </c>
      <c r="E166" s="86" t="s">
        <v>311</v>
      </c>
      <c r="F166" s="86"/>
      <c r="G166" s="86"/>
    </row>
    <row r="167" spans="1:7" x14ac:dyDescent="0.2">
      <c r="A167" s="84">
        <v>41278</v>
      </c>
      <c r="B167" s="85" t="s">
        <v>150</v>
      </c>
      <c r="C167" s="81">
        <v>21</v>
      </c>
      <c r="D167" s="81" t="str">
        <f t="shared" si="2"/>
        <v>INDEC-CM - 41278-21</v>
      </c>
      <c r="E167" s="86" t="s">
        <v>312</v>
      </c>
      <c r="F167" s="86"/>
      <c r="G167" s="86"/>
    </row>
    <row r="168" spans="1:7" x14ac:dyDescent="0.2">
      <c r="A168" s="84">
        <v>42911</v>
      </c>
      <c r="B168" s="85" t="s">
        <v>150</v>
      </c>
      <c r="C168" s="81">
        <v>71</v>
      </c>
      <c r="D168" s="81" t="str">
        <f t="shared" si="2"/>
        <v>INDEC-CM - 42911-71</v>
      </c>
      <c r="E168" s="86" t="s">
        <v>313</v>
      </c>
      <c r="F168" s="86"/>
      <c r="G168" s="86"/>
    </row>
    <row r="169" spans="1:7" x14ac:dyDescent="0.2">
      <c r="A169" s="84">
        <v>37210</v>
      </c>
      <c r="B169" s="85" t="s">
        <v>150</v>
      </c>
      <c r="C169" s="81">
        <v>42</v>
      </c>
      <c r="D169" s="81" t="str">
        <f t="shared" si="2"/>
        <v>INDEC-CM - 37210-42</v>
      </c>
      <c r="E169" s="86" t="s">
        <v>314</v>
      </c>
      <c r="F169" s="86"/>
      <c r="G169" s="86"/>
    </row>
    <row r="170" spans="1:7" x14ac:dyDescent="0.2">
      <c r="A170" s="84">
        <v>37210</v>
      </c>
      <c r="B170" s="85" t="s">
        <v>150</v>
      </c>
      <c r="C170" s="81">
        <v>41</v>
      </c>
      <c r="D170" s="81" t="str">
        <f t="shared" si="2"/>
        <v>INDEC-CM - 37210-41</v>
      </c>
      <c r="E170" s="86" t="s">
        <v>315</v>
      </c>
      <c r="F170" s="86"/>
      <c r="G170" s="86"/>
    </row>
    <row r="171" spans="1:7" x14ac:dyDescent="0.2">
      <c r="A171" s="84">
        <v>36930</v>
      </c>
      <c r="B171" s="85" t="s">
        <v>150</v>
      </c>
      <c r="C171" s="81">
        <v>11</v>
      </c>
      <c r="D171" s="81" t="str">
        <f t="shared" si="2"/>
        <v>INDEC-CM - 36930-11</v>
      </c>
      <c r="E171" s="83" t="s">
        <v>316</v>
      </c>
    </row>
    <row r="172" spans="1:7" x14ac:dyDescent="0.2">
      <c r="A172" s="84">
        <v>36950</v>
      </c>
      <c r="B172" s="85" t="s">
        <v>150</v>
      </c>
      <c r="C172" s="81">
        <v>21</v>
      </c>
      <c r="D172" s="81" t="str">
        <f t="shared" si="2"/>
        <v>INDEC-CM - 36950-21</v>
      </c>
      <c r="E172" s="83" t="s">
        <v>317</v>
      </c>
    </row>
    <row r="173" spans="1:7" x14ac:dyDescent="0.2">
      <c r="A173" s="84">
        <v>35110</v>
      </c>
      <c r="B173" s="85" t="s">
        <v>150</v>
      </c>
      <c r="C173" s="81">
        <v>31</v>
      </c>
      <c r="D173" s="81" t="str">
        <f t="shared" si="2"/>
        <v>INDEC-CM - 35110-31</v>
      </c>
      <c r="E173" s="83" t="s">
        <v>318</v>
      </c>
    </row>
    <row r="174" spans="1:7" x14ac:dyDescent="0.2">
      <c r="A174" s="84">
        <v>35110</v>
      </c>
      <c r="B174" s="85" t="s">
        <v>150</v>
      </c>
      <c r="C174" s="81">
        <v>32</v>
      </c>
      <c r="D174" s="81" t="str">
        <f t="shared" si="2"/>
        <v>INDEC-CM - 35110-32</v>
      </c>
      <c r="E174" s="83" t="s">
        <v>319</v>
      </c>
    </row>
    <row r="175" spans="1:7" x14ac:dyDescent="0.2">
      <c r="A175" s="84">
        <v>37940</v>
      </c>
      <c r="B175" s="85" t="s">
        <v>150</v>
      </c>
      <c r="C175" s="81">
        <v>11</v>
      </c>
      <c r="D175" s="81" t="str">
        <f t="shared" si="2"/>
        <v>INDEC-CM - 37940-11</v>
      </c>
      <c r="E175" s="83" t="s">
        <v>320</v>
      </c>
    </row>
    <row r="176" spans="1:7" x14ac:dyDescent="0.2">
      <c r="A176" s="84">
        <v>35110</v>
      </c>
      <c r="B176" s="85" t="s">
        <v>150</v>
      </c>
      <c r="C176" s="81">
        <v>71</v>
      </c>
      <c r="D176" s="81" t="str">
        <f t="shared" si="2"/>
        <v>INDEC-CM - 35110-71</v>
      </c>
      <c r="E176" s="83" t="s">
        <v>321</v>
      </c>
    </row>
    <row r="177" spans="1:7" x14ac:dyDescent="0.2">
      <c r="A177" s="84">
        <v>31210</v>
      </c>
      <c r="B177" s="85" t="s">
        <v>150</v>
      </c>
      <c r="C177" s="81">
        <v>31</v>
      </c>
      <c r="D177" s="81" t="str">
        <f t="shared" si="2"/>
        <v>INDEC-CM - 31210-31</v>
      </c>
      <c r="E177" s="83" t="s">
        <v>322</v>
      </c>
    </row>
    <row r="178" spans="1:7" x14ac:dyDescent="0.2">
      <c r="A178" s="84">
        <v>31210</v>
      </c>
      <c r="B178" s="85" t="s">
        <v>150</v>
      </c>
      <c r="C178" s="81">
        <v>32</v>
      </c>
      <c r="D178" s="81" t="str">
        <f t="shared" si="2"/>
        <v>INDEC-CM - 31210-32</v>
      </c>
      <c r="E178" s="83" t="s">
        <v>323</v>
      </c>
    </row>
    <row r="179" spans="1:7" x14ac:dyDescent="0.2">
      <c r="A179" s="84">
        <v>41541</v>
      </c>
      <c r="B179" s="85" t="s">
        <v>150</v>
      </c>
      <c r="C179" s="81">
        <v>11</v>
      </c>
      <c r="D179" s="81" t="str">
        <f t="shared" si="2"/>
        <v>INDEC-CM - 41541-11</v>
      </c>
      <c r="E179" s="83" t="s">
        <v>324</v>
      </c>
    </row>
    <row r="180" spans="1:7" x14ac:dyDescent="0.2">
      <c r="A180" s="84">
        <v>34720</v>
      </c>
      <c r="B180" s="85" t="s">
        <v>150</v>
      </c>
      <c r="C180" s="81">
        <v>11</v>
      </c>
      <c r="D180" s="81" t="str">
        <f t="shared" si="2"/>
        <v>INDEC-CM - 34720-11</v>
      </c>
      <c r="E180" s="86" t="s">
        <v>325</v>
      </c>
      <c r="F180" s="86"/>
      <c r="G180" s="86"/>
    </row>
    <row r="181" spans="1:7" x14ac:dyDescent="0.2">
      <c r="A181" s="84">
        <v>47220</v>
      </c>
      <c r="B181" s="85" t="s">
        <v>150</v>
      </c>
      <c r="C181" s="81">
        <v>11</v>
      </c>
      <c r="D181" s="81" t="str">
        <f t="shared" si="2"/>
        <v>INDEC-CM - 47220-11</v>
      </c>
      <c r="E181" s="86" t="s">
        <v>326</v>
      </c>
      <c r="F181" s="86"/>
      <c r="G181" s="86"/>
    </row>
    <row r="182" spans="1:7" x14ac:dyDescent="0.2">
      <c r="A182" s="84">
        <v>31600</v>
      </c>
      <c r="B182" s="85" t="s">
        <v>150</v>
      </c>
      <c r="C182" s="81">
        <v>81</v>
      </c>
      <c r="D182" s="81" t="str">
        <f t="shared" si="2"/>
        <v>INDEC-CM - 31600-81</v>
      </c>
      <c r="E182" s="83" t="s">
        <v>327</v>
      </c>
    </row>
    <row r="183" spans="1:7" x14ac:dyDescent="0.2">
      <c r="A183" s="84">
        <v>42120</v>
      </c>
      <c r="B183" s="85" t="s">
        <v>150</v>
      </c>
      <c r="C183" s="81">
        <v>31</v>
      </c>
      <c r="D183" s="81" t="str">
        <f t="shared" si="2"/>
        <v>INDEC-CM - 42120-31</v>
      </c>
      <c r="E183" s="83" t="s">
        <v>328</v>
      </c>
    </row>
    <row r="184" spans="1:7" x14ac:dyDescent="0.2">
      <c r="A184" s="84">
        <v>35490</v>
      </c>
      <c r="B184" s="85" t="s">
        <v>150</v>
      </c>
      <c r="C184" s="81">
        <v>21</v>
      </c>
      <c r="D184" s="81" t="str">
        <f t="shared" si="2"/>
        <v>INDEC-CM - 35490-21</v>
      </c>
      <c r="E184" s="86" t="s">
        <v>329</v>
      </c>
      <c r="F184" s="86"/>
      <c r="G184" s="86"/>
    </row>
    <row r="185" spans="1:7" x14ac:dyDescent="0.2">
      <c r="A185" s="84">
        <v>31600</v>
      </c>
      <c r="B185" s="85" t="s">
        <v>150</v>
      </c>
      <c r="C185" s="81">
        <v>41</v>
      </c>
      <c r="D185" s="81" t="str">
        <f t="shared" si="2"/>
        <v>INDEC-CM - 31600-41</v>
      </c>
      <c r="E185" s="86" t="s">
        <v>330</v>
      </c>
      <c r="F185" s="86"/>
      <c r="G185" s="86"/>
    </row>
    <row r="186" spans="1:7" x14ac:dyDescent="0.2">
      <c r="A186" s="84">
        <v>42120</v>
      </c>
      <c r="B186" s="85" t="s">
        <v>150</v>
      </c>
      <c r="C186" s="81">
        <v>21</v>
      </c>
      <c r="D186" s="81" t="str">
        <f t="shared" si="2"/>
        <v>INDEC-CM - 42120-21</v>
      </c>
      <c r="E186" s="86" t="s">
        <v>331</v>
      </c>
      <c r="F186" s="86"/>
      <c r="G186" s="86"/>
    </row>
    <row r="187" spans="1:7" x14ac:dyDescent="0.2">
      <c r="A187" s="84">
        <v>42120</v>
      </c>
      <c r="B187" s="85" t="s">
        <v>150</v>
      </c>
      <c r="C187" s="81">
        <v>22</v>
      </c>
      <c r="D187" s="81" t="str">
        <f t="shared" si="2"/>
        <v>INDEC-CM - 42120-22</v>
      </c>
      <c r="E187" s="86" t="s">
        <v>332</v>
      </c>
      <c r="F187" s="86"/>
      <c r="G187" s="86"/>
    </row>
    <row r="188" spans="1:7" x14ac:dyDescent="0.2">
      <c r="A188" s="84">
        <v>31600</v>
      </c>
      <c r="B188" s="85" t="s">
        <v>150</v>
      </c>
      <c r="C188" s="81">
        <v>33</v>
      </c>
      <c r="D188" s="81" t="str">
        <f t="shared" si="2"/>
        <v>INDEC-CM - 31600-33</v>
      </c>
      <c r="E188" s="83" t="s">
        <v>333</v>
      </c>
    </row>
    <row r="189" spans="1:7" x14ac:dyDescent="0.2">
      <c r="A189" s="84">
        <v>31600</v>
      </c>
      <c r="B189" s="85" t="s">
        <v>150</v>
      </c>
      <c r="C189" s="81">
        <v>32</v>
      </c>
      <c r="D189" s="81" t="str">
        <f t="shared" si="2"/>
        <v>INDEC-CM - 31600-32</v>
      </c>
      <c r="E189" s="83" t="s">
        <v>334</v>
      </c>
    </row>
    <row r="190" spans="1:7" x14ac:dyDescent="0.2">
      <c r="A190" s="84">
        <v>31600</v>
      </c>
      <c r="B190" s="85" t="s">
        <v>150</v>
      </c>
      <c r="C190" s="81">
        <v>31</v>
      </c>
      <c r="D190" s="81" t="str">
        <f t="shared" si="2"/>
        <v>INDEC-CM - 31600-31</v>
      </c>
      <c r="E190" s="83" t="s">
        <v>335</v>
      </c>
    </row>
    <row r="191" spans="1:7" x14ac:dyDescent="0.2">
      <c r="A191" s="84">
        <v>42120</v>
      </c>
      <c r="B191" s="85" t="s">
        <v>150</v>
      </c>
      <c r="C191" s="81">
        <v>11</v>
      </c>
      <c r="D191" s="81" t="str">
        <f t="shared" si="2"/>
        <v>INDEC-CM - 42120-11</v>
      </c>
      <c r="E191" s="83" t="s">
        <v>336</v>
      </c>
    </row>
    <row r="192" spans="1:7" x14ac:dyDescent="0.2">
      <c r="A192" s="84">
        <v>31600</v>
      </c>
      <c r="B192" s="85" t="s">
        <v>150</v>
      </c>
      <c r="C192" s="81">
        <v>23</v>
      </c>
      <c r="D192" s="81" t="str">
        <f t="shared" si="2"/>
        <v>INDEC-CM - 31600-23</v>
      </c>
      <c r="E192" s="83" t="s">
        <v>337</v>
      </c>
    </row>
    <row r="193" spans="1:7" x14ac:dyDescent="0.2">
      <c r="A193" s="84">
        <v>31600</v>
      </c>
      <c r="B193" s="85" t="s">
        <v>150</v>
      </c>
      <c r="C193" s="81">
        <v>22</v>
      </c>
      <c r="D193" s="81" t="str">
        <f t="shared" si="2"/>
        <v>INDEC-CM - 31600-22</v>
      </c>
      <c r="E193" s="83" t="s">
        <v>338</v>
      </c>
    </row>
    <row r="194" spans="1:7" x14ac:dyDescent="0.2">
      <c r="A194" s="84">
        <v>31600</v>
      </c>
      <c r="B194" s="85" t="s">
        <v>150</v>
      </c>
      <c r="C194" s="81">
        <v>21</v>
      </c>
      <c r="D194" s="81" t="str">
        <f t="shared" si="2"/>
        <v>INDEC-CM - 31600-21</v>
      </c>
      <c r="E194" s="83" t="s">
        <v>339</v>
      </c>
    </row>
    <row r="195" spans="1:7" x14ac:dyDescent="0.2">
      <c r="A195" s="84">
        <v>41278</v>
      </c>
      <c r="B195" s="85" t="s">
        <v>150</v>
      </c>
      <c r="C195" s="81">
        <v>33</v>
      </c>
      <c r="D195" s="81" t="str">
        <f t="shared" si="2"/>
        <v>INDEC-CM - 41278-33</v>
      </c>
      <c r="E195" s="86" t="s">
        <v>340</v>
      </c>
      <c r="F195" s="86"/>
      <c r="G195" s="86"/>
    </row>
    <row r="196" spans="1:7" x14ac:dyDescent="0.2">
      <c r="A196" s="84">
        <v>36320</v>
      </c>
      <c r="B196" s="85" t="s">
        <v>150</v>
      </c>
      <c r="C196" s="81">
        <v>33</v>
      </c>
      <c r="D196" s="81" t="str">
        <f t="shared" si="2"/>
        <v>INDEC-CM - 36320-33</v>
      </c>
      <c r="E196" s="83" t="s">
        <v>341</v>
      </c>
    </row>
    <row r="197" spans="1:7" x14ac:dyDescent="0.2">
      <c r="A197" s="84">
        <v>48270</v>
      </c>
      <c r="B197" s="85" t="s">
        <v>150</v>
      </c>
      <c r="C197" s="81">
        <v>11</v>
      </c>
      <c r="D197" s="81" t="str">
        <f t="shared" si="2"/>
        <v>INDEC-CM - 48270-11</v>
      </c>
      <c r="E197" s="86" t="s">
        <v>342</v>
      </c>
      <c r="F197" s="86"/>
      <c r="G197" s="86"/>
    </row>
    <row r="198" spans="1:7" x14ac:dyDescent="0.2">
      <c r="A198" s="84">
        <v>42190</v>
      </c>
      <c r="B198" s="85" t="s">
        <v>150</v>
      </c>
      <c r="C198" s="81">
        <v>11</v>
      </c>
      <c r="D198" s="81" t="str">
        <f t="shared" si="2"/>
        <v>INDEC-CM - 42190-11</v>
      </c>
      <c r="E198" s="83" t="s">
        <v>343</v>
      </c>
    </row>
    <row r="199" spans="1:7" x14ac:dyDescent="0.2">
      <c r="A199" s="84">
        <v>43923</v>
      </c>
      <c r="B199" s="85" t="s">
        <v>150</v>
      </c>
      <c r="C199" s="81">
        <v>31</v>
      </c>
      <c r="D199" s="81" t="str">
        <f t="shared" ref="D199:D220" si="3">CONCATENATE("INDEC-CM - ",A199,B199,C199)</f>
        <v>INDEC-CM - 43923-31</v>
      </c>
      <c r="E199" s="86" t="s">
        <v>344</v>
      </c>
      <c r="F199" s="86"/>
      <c r="G199" s="86"/>
    </row>
    <row r="200" spans="1:7" x14ac:dyDescent="0.2">
      <c r="A200" s="84">
        <v>31210</v>
      </c>
      <c r="B200" s="85" t="s">
        <v>150</v>
      </c>
      <c r="C200" s="81">
        <v>11</v>
      </c>
      <c r="D200" s="81" t="str">
        <f t="shared" si="3"/>
        <v>INDEC-CM - 31210-11</v>
      </c>
      <c r="E200" s="86" t="s">
        <v>345</v>
      </c>
      <c r="F200" s="86"/>
      <c r="G200" s="86"/>
    </row>
    <row r="201" spans="1:7" x14ac:dyDescent="0.2">
      <c r="A201" s="84">
        <v>37129</v>
      </c>
      <c r="B201" s="85" t="s">
        <v>150</v>
      </c>
      <c r="C201" s="81">
        <v>21</v>
      </c>
      <c r="D201" s="81" t="str">
        <f t="shared" si="3"/>
        <v>INDEC-CM - 37129-21</v>
      </c>
      <c r="E201" s="83" t="s">
        <v>346</v>
      </c>
    </row>
    <row r="202" spans="1:7" x14ac:dyDescent="0.2">
      <c r="A202" s="84">
        <v>37560</v>
      </c>
      <c r="B202" s="85" t="s">
        <v>150</v>
      </c>
      <c r="C202" s="81">
        <v>21</v>
      </c>
      <c r="D202" s="81" t="str">
        <f t="shared" si="3"/>
        <v>INDEC-CM - 37560-21</v>
      </c>
      <c r="E202" s="86" t="s">
        <v>347</v>
      </c>
      <c r="F202" s="86"/>
      <c r="G202" s="86"/>
    </row>
    <row r="203" spans="1:7" x14ac:dyDescent="0.2">
      <c r="A203" s="84">
        <v>42999</v>
      </c>
      <c r="B203" s="85" t="s">
        <v>150</v>
      </c>
      <c r="C203" s="81">
        <v>71</v>
      </c>
      <c r="D203" s="81" t="str">
        <f t="shared" si="3"/>
        <v>INDEC-CM - 42999-71</v>
      </c>
      <c r="E203" s="83" t="s">
        <v>348</v>
      </c>
    </row>
    <row r="204" spans="1:7" x14ac:dyDescent="0.2">
      <c r="A204" s="84">
        <v>41516</v>
      </c>
      <c r="B204" s="85" t="s">
        <v>150</v>
      </c>
      <c r="C204" s="81">
        <v>22</v>
      </c>
      <c r="D204" s="81" t="str">
        <f t="shared" si="3"/>
        <v>INDEC-CM - 41516-22</v>
      </c>
      <c r="E204" s="83" t="s">
        <v>349</v>
      </c>
    </row>
    <row r="205" spans="1:7" x14ac:dyDescent="0.2">
      <c r="A205" s="84">
        <v>37350</v>
      </c>
      <c r="B205" s="85" t="s">
        <v>150</v>
      </c>
      <c r="C205" s="81">
        <v>51</v>
      </c>
      <c r="D205" s="81" t="str">
        <f t="shared" si="3"/>
        <v>INDEC-CM - 37350-51</v>
      </c>
      <c r="E205" s="83" t="s">
        <v>350</v>
      </c>
    </row>
    <row r="206" spans="1:7" x14ac:dyDescent="0.2">
      <c r="A206" s="84">
        <v>44826</v>
      </c>
      <c r="B206" s="85" t="s">
        <v>150</v>
      </c>
      <c r="C206" s="81">
        <v>21</v>
      </c>
      <c r="D206" s="81" t="str">
        <f t="shared" si="3"/>
        <v>INDEC-CM - 44826-21</v>
      </c>
      <c r="E206" s="83" t="s">
        <v>351</v>
      </c>
    </row>
    <row r="207" spans="1:7" x14ac:dyDescent="0.2">
      <c r="A207" s="84">
        <v>31210</v>
      </c>
      <c r="B207" s="85" t="s">
        <v>150</v>
      </c>
      <c r="C207" s="81">
        <v>22</v>
      </c>
      <c r="D207" s="81" t="str">
        <f t="shared" si="3"/>
        <v>INDEC-CM - 31210-22</v>
      </c>
      <c r="E207" s="83" t="s">
        <v>352</v>
      </c>
    </row>
    <row r="208" spans="1:7" x14ac:dyDescent="0.2">
      <c r="A208" s="84">
        <v>31100</v>
      </c>
      <c r="B208" s="85" t="s">
        <v>150</v>
      </c>
      <c r="C208" s="81">
        <v>11</v>
      </c>
      <c r="D208" s="81" t="str">
        <f t="shared" si="3"/>
        <v>INDEC-CM - 31100-11</v>
      </c>
      <c r="E208" s="83" t="s">
        <v>353</v>
      </c>
    </row>
    <row r="209" spans="1:7" x14ac:dyDescent="0.2">
      <c r="A209" s="84">
        <v>46212</v>
      </c>
      <c r="B209" s="85" t="s">
        <v>150</v>
      </c>
      <c r="C209" s="81">
        <v>53</v>
      </c>
      <c r="D209" s="81" t="str">
        <f t="shared" si="3"/>
        <v>INDEC-CM - 46212-53</v>
      </c>
      <c r="E209" s="83" t="s">
        <v>354</v>
      </c>
    </row>
    <row r="210" spans="1:7" x14ac:dyDescent="0.2">
      <c r="A210" s="84">
        <v>46212</v>
      </c>
      <c r="B210" s="85" t="s">
        <v>150</v>
      </c>
      <c r="C210" s="81">
        <v>52</v>
      </c>
      <c r="D210" s="81" t="str">
        <f t="shared" si="3"/>
        <v>INDEC-CM - 46212-52</v>
      </c>
      <c r="E210" s="86" t="s">
        <v>355</v>
      </c>
      <c r="F210" s="86"/>
      <c r="G210" s="86"/>
    </row>
    <row r="211" spans="1:7" x14ac:dyDescent="0.2">
      <c r="A211" s="84">
        <v>15400</v>
      </c>
      <c r="B211" s="85" t="s">
        <v>150</v>
      </c>
      <c r="C211" s="81">
        <v>21</v>
      </c>
      <c r="D211" s="81" t="str">
        <f t="shared" si="3"/>
        <v>INDEC-CM - 15400-21</v>
      </c>
      <c r="E211" s="83" t="s">
        <v>356</v>
      </c>
    </row>
    <row r="212" spans="1:7" x14ac:dyDescent="0.2">
      <c r="A212" s="84">
        <v>43240</v>
      </c>
      <c r="B212" s="85" t="s">
        <v>150</v>
      </c>
      <c r="C212" s="81">
        <v>11</v>
      </c>
      <c r="D212" s="81" t="str">
        <f t="shared" si="3"/>
        <v>INDEC-CM - 43240-11</v>
      </c>
      <c r="E212" s="83" t="s">
        <v>357</v>
      </c>
    </row>
    <row r="213" spans="1:7" x14ac:dyDescent="0.2">
      <c r="A213" s="84">
        <v>31600</v>
      </c>
      <c r="B213" s="85" t="s">
        <v>150</v>
      </c>
      <c r="C213" s="81">
        <v>42</v>
      </c>
      <c r="D213" s="81" t="str">
        <f t="shared" si="3"/>
        <v>INDEC-CM - 31600-42</v>
      </c>
      <c r="E213" s="86" t="s">
        <v>358</v>
      </c>
      <c r="F213" s="86"/>
      <c r="G213" s="86"/>
    </row>
    <row r="214" spans="1:7" x14ac:dyDescent="0.2">
      <c r="A214" s="84">
        <v>42120</v>
      </c>
      <c r="B214" s="85" t="s">
        <v>150</v>
      </c>
      <c r="C214" s="81">
        <v>42</v>
      </c>
      <c r="D214" s="81" t="str">
        <f t="shared" si="3"/>
        <v>INDEC-CM - 42120-42</v>
      </c>
      <c r="E214" s="86" t="s">
        <v>359</v>
      </c>
      <c r="F214" s="86"/>
      <c r="G214" s="86"/>
    </row>
    <row r="215" spans="1:7" x14ac:dyDescent="0.2">
      <c r="A215" s="84">
        <v>42120</v>
      </c>
      <c r="B215" s="85" t="s">
        <v>150</v>
      </c>
      <c r="C215" s="81">
        <v>41</v>
      </c>
      <c r="D215" s="81" t="str">
        <f t="shared" si="3"/>
        <v>INDEC-CM - 42120-41</v>
      </c>
      <c r="E215" s="86" t="s">
        <v>360</v>
      </c>
      <c r="F215" s="86"/>
      <c r="G215" s="86"/>
    </row>
    <row r="216" spans="1:7" x14ac:dyDescent="0.2">
      <c r="A216" s="84">
        <v>42120</v>
      </c>
      <c r="B216" s="85" t="s">
        <v>150</v>
      </c>
      <c r="C216" s="81">
        <v>51</v>
      </c>
      <c r="D216" s="81" t="str">
        <f t="shared" si="3"/>
        <v>INDEC-CM - 42120-51</v>
      </c>
      <c r="E216" s="83" t="s">
        <v>361</v>
      </c>
    </row>
    <row r="217" spans="1:7" x14ac:dyDescent="0.2">
      <c r="A217" s="84">
        <v>37550</v>
      </c>
      <c r="B217" s="85" t="s">
        <v>150</v>
      </c>
      <c r="C217" s="81">
        <v>11</v>
      </c>
      <c r="D217" s="81" t="str">
        <f t="shared" si="3"/>
        <v>INDEC-CM - 37550-11</v>
      </c>
      <c r="E217" s="83" t="s">
        <v>362</v>
      </c>
    </row>
    <row r="218" spans="1:7" x14ac:dyDescent="0.2">
      <c r="A218" s="84">
        <v>37410</v>
      </c>
      <c r="B218" s="85" t="s">
        <v>150</v>
      </c>
      <c r="C218" s="81">
        <v>11</v>
      </c>
      <c r="D218" s="81" t="str">
        <f t="shared" si="3"/>
        <v>INDEC-CM - 37410-11</v>
      </c>
      <c r="E218" s="83" t="s">
        <v>363</v>
      </c>
    </row>
    <row r="219" spans="1:7" x14ac:dyDescent="0.2">
      <c r="A219" s="84">
        <v>31210</v>
      </c>
      <c r="B219" s="85" t="s">
        <v>150</v>
      </c>
      <c r="C219" s="81">
        <v>33</v>
      </c>
      <c r="D219" s="81" t="str">
        <f t="shared" si="3"/>
        <v>INDEC-CM - 31210-33</v>
      </c>
      <c r="E219" s="83" t="s">
        <v>364</v>
      </c>
    </row>
    <row r="220" spans="1:7" x14ac:dyDescent="0.2">
      <c r="A220" s="84">
        <v>37540</v>
      </c>
      <c r="B220" s="85" t="s">
        <v>150</v>
      </c>
      <c r="C220" s="81">
        <v>21</v>
      </c>
      <c r="D220" s="81" t="str">
        <f t="shared" si="3"/>
        <v>INDEC-CM - 37540-21</v>
      </c>
      <c r="E220" s="83" t="s">
        <v>365</v>
      </c>
    </row>
    <row r="223" spans="1:7" x14ac:dyDescent="0.2">
      <c r="A223" s="79" t="s">
        <v>644</v>
      </c>
      <c r="B223" s="87"/>
      <c r="C223" s="88"/>
      <c r="D223" s="87"/>
      <c r="E223" s="87"/>
    </row>
    <row r="224" spans="1:7" x14ac:dyDescent="0.2">
      <c r="A224" s="89"/>
      <c r="B224" s="87"/>
      <c r="C224" s="88"/>
      <c r="D224" s="87"/>
      <c r="E224" s="87"/>
    </row>
    <row r="225" spans="1:5" ht="11.25" customHeight="1" x14ac:dyDescent="0.2">
      <c r="A225" s="359" t="s">
        <v>147</v>
      </c>
      <c r="B225" s="359"/>
      <c r="C225" s="359"/>
      <c r="D225" s="360" t="s">
        <v>452</v>
      </c>
      <c r="E225" s="360" t="s">
        <v>148</v>
      </c>
    </row>
    <row r="226" spans="1:5" ht="12" customHeight="1" x14ac:dyDescent="0.2">
      <c r="A226" s="359" t="s">
        <v>149</v>
      </c>
      <c r="B226" s="359"/>
      <c r="C226" s="359"/>
      <c r="D226" s="360"/>
      <c r="E226" s="360"/>
    </row>
    <row r="227" spans="1:5" x14ac:dyDescent="0.2">
      <c r="A227" s="90"/>
      <c r="B227" s="87"/>
      <c r="C227" s="88"/>
      <c r="D227" s="81" t="str">
        <f t="shared" ref="D227" si="4">CONCATENATE(A227,B227,C227)</f>
        <v/>
      </c>
      <c r="E227" s="87"/>
    </row>
    <row r="228" spans="1:5" x14ac:dyDescent="0.2">
      <c r="A228" s="91">
        <v>37370</v>
      </c>
      <c r="B228" s="91" t="s">
        <v>150</v>
      </c>
      <c r="C228" s="88">
        <v>0</v>
      </c>
      <c r="D228" s="81" t="str">
        <f t="shared" ref="D228:D232" si="5">CONCATENATE("INDEC-CM - ",A228,B228,C228)</f>
        <v>INDEC-CM - 37370-0</v>
      </c>
      <c r="E228" s="87" t="s">
        <v>645</v>
      </c>
    </row>
    <row r="229" spans="1:5" x14ac:dyDescent="0.2">
      <c r="A229" s="91">
        <v>31600</v>
      </c>
      <c r="B229" s="91" t="s">
        <v>150</v>
      </c>
      <c r="C229" s="88">
        <v>6</v>
      </c>
      <c r="D229" s="81" t="str">
        <f t="shared" si="5"/>
        <v>INDEC-CM - 31600-6</v>
      </c>
      <c r="E229" s="87" t="s">
        <v>646</v>
      </c>
    </row>
    <row r="230" spans="1:5" x14ac:dyDescent="0.2">
      <c r="A230" s="91">
        <v>41278</v>
      </c>
      <c r="B230" s="91" t="s">
        <v>150</v>
      </c>
      <c r="C230" s="88">
        <v>0</v>
      </c>
      <c r="D230" s="81" t="str">
        <f t="shared" si="5"/>
        <v>INDEC-CM - 41278-0</v>
      </c>
      <c r="E230" s="87" t="s">
        <v>647</v>
      </c>
    </row>
    <row r="231" spans="1:5" x14ac:dyDescent="0.2">
      <c r="A231" s="91">
        <v>31600</v>
      </c>
      <c r="B231" s="91" t="s">
        <v>150</v>
      </c>
      <c r="C231" s="88">
        <v>7</v>
      </c>
      <c r="D231" s="81" t="str">
        <f t="shared" si="5"/>
        <v>INDEC-CM - 31600-7</v>
      </c>
      <c r="E231" s="87" t="s">
        <v>648</v>
      </c>
    </row>
    <row r="232" spans="1:5" x14ac:dyDescent="0.2">
      <c r="A232" s="91">
        <v>42120</v>
      </c>
      <c r="B232" s="91" t="s">
        <v>150</v>
      </c>
      <c r="C232" s="88" t="s">
        <v>649</v>
      </c>
      <c r="D232" s="81" t="str">
        <f t="shared" si="5"/>
        <v>INDEC-CM - 42120-41/42/51</v>
      </c>
      <c r="E232" s="87" t="s">
        <v>650</v>
      </c>
    </row>
    <row r="235" spans="1:5" x14ac:dyDescent="0.2">
      <c r="A235" s="79" t="s">
        <v>652</v>
      </c>
      <c r="B235" s="92"/>
      <c r="C235" s="93"/>
      <c r="D235" s="93"/>
      <c r="E235" s="93"/>
    </row>
    <row r="236" spans="1:5" x14ac:dyDescent="0.2">
      <c r="A236" s="94"/>
      <c r="B236" s="94"/>
      <c r="C236" s="95"/>
      <c r="D236" s="96"/>
      <c r="E236" s="94"/>
    </row>
    <row r="237" spans="1:5" x14ac:dyDescent="0.2">
      <c r="A237" s="359" t="s">
        <v>147</v>
      </c>
      <c r="B237" s="359"/>
      <c r="C237" s="359"/>
      <c r="D237" s="360" t="s">
        <v>452</v>
      </c>
      <c r="E237" s="359" t="s">
        <v>436</v>
      </c>
    </row>
    <row r="238" spans="1:5" x14ac:dyDescent="0.2">
      <c r="A238" s="360"/>
      <c r="B238" s="360"/>
      <c r="C238" s="360"/>
      <c r="D238" s="360"/>
      <c r="E238" s="359"/>
    </row>
    <row r="239" spans="1:5" x14ac:dyDescent="0.2">
      <c r="A239" s="94"/>
      <c r="B239" s="94"/>
      <c r="C239" s="97"/>
      <c r="D239" s="94"/>
      <c r="E239" s="98" t="s">
        <v>372</v>
      </c>
    </row>
    <row r="240" spans="1:5" x14ac:dyDescent="0.2">
      <c r="A240" s="94"/>
      <c r="B240" s="94"/>
      <c r="C240" s="97"/>
      <c r="D240" s="94"/>
      <c r="E240" s="98"/>
    </row>
    <row r="241" spans="1:5" x14ac:dyDescent="0.2">
      <c r="A241" s="94"/>
      <c r="B241" s="94"/>
      <c r="C241" s="95"/>
      <c r="D241" s="96"/>
      <c r="E241" s="92" t="s">
        <v>437</v>
      </c>
    </row>
    <row r="242" spans="1:5" x14ac:dyDescent="0.2">
      <c r="A242" s="94"/>
      <c r="B242" s="94"/>
      <c r="C242" s="95"/>
      <c r="D242" s="96"/>
      <c r="E242" s="92"/>
    </row>
    <row r="243" spans="1:5" x14ac:dyDescent="0.2">
      <c r="A243" s="96"/>
      <c r="B243" s="94"/>
      <c r="C243" s="97"/>
      <c r="D243" s="94"/>
      <c r="E243" s="92" t="s">
        <v>438</v>
      </c>
    </row>
    <row r="244" spans="1:5" x14ac:dyDescent="0.2">
      <c r="A244" s="99">
        <v>51560</v>
      </c>
      <c r="B244" s="94" t="s">
        <v>150</v>
      </c>
      <c r="C244" s="97">
        <v>11</v>
      </c>
      <c r="D244" s="81" t="str">
        <f>CONCATENATE("INDEC-MO - ",A244,B244,C244)</f>
        <v>INDEC-MO - 51560-11</v>
      </c>
      <c r="E244" s="100" t="s">
        <v>439</v>
      </c>
    </row>
    <row r="245" spans="1:5" x14ac:dyDescent="0.2">
      <c r="A245" s="99">
        <v>51560</v>
      </c>
      <c r="B245" s="94" t="s">
        <v>150</v>
      </c>
      <c r="C245" s="97">
        <v>12</v>
      </c>
      <c r="D245" s="81" t="str">
        <f t="shared" ref="D245:D247" si="6">CONCATENATE("INDEC-MO - ",A245,B245,C245)</f>
        <v>INDEC-MO - 51560-12</v>
      </c>
      <c r="E245" s="100" t="s">
        <v>440</v>
      </c>
    </row>
    <row r="246" spans="1:5" x14ac:dyDescent="0.2">
      <c r="A246" s="99">
        <v>51560</v>
      </c>
      <c r="B246" s="94" t="s">
        <v>150</v>
      </c>
      <c r="C246" s="97">
        <v>13</v>
      </c>
      <c r="D246" s="81" t="str">
        <f t="shared" si="6"/>
        <v>INDEC-MO - 51560-13</v>
      </c>
      <c r="E246" s="100" t="s">
        <v>441</v>
      </c>
    </row>
    <row r="247" spans="1:5" x14ac:dyDescent="0.2">
      <c r="A247" s="99">
        <v>51560</v>
      </c>
      <c r="B247" s="94" t="s">
        <v>150</v>
      </c>
      <c r="C247" s="97">
        <v>14</v>
      </c>
      <c r="D247" s="81" t="str">
        <f t="shared" si="6"/>
        <v>INDEC-MO - 51560-14</v>
      </c>
      <c r="E247" s="100" t="s">
        <v>442</v>
      </c>
    </row>
    <row r="248" spans="1:5" x14ac:dyDescent="0.2">
      <c r="A248" s="99"/>
      <c r="B248" s="94"/>
      <c r="C248" s="97"/>
      <c r="D248" s="81" t="str">
        <f t="shared" ref="D248:D253" si="7">CONCATENATE(A248,B248,C248)</f>
        <v/>
      </c>
      <c r="E248" s="94"/>
    </row>
    <row r="249" spans="1:5" x14ac:dyDescent="0.2">
      <c r="A249" s="99">
        <v>51560</v>
      </c>
      <c r="B249" s="94" t="s">
        <v>150</v>
      </c>
      <c r="C249" s="97">
        <v>32</v>
      </c>
      <c r="D249" s="81" t="str">
        <f>CONCATENATE("INDEC-MO - ",A249,B249,C249)</f>
        <v>INDEC-MO - 51560-32</v>
      </c>
      <c r="E249" s="92" t="s">
        <v>443</v>
      </c>
    </row>
    <row r="250" spans="1:5" x14ac:dyDescent="0.2">
      <c r="A250" s="99"/>
      <c r="B250" s="94"/>
      <c r="C250" s="97"/>
      <c r="D250" s="81" t="str">
        <f t="shared" si="7"/>
        <v/>
      </c>
      <c r="E250" s="94"/>
    </row>
    <row r="251" spans="1:5" x14ac:dyDescent="0.2">
      <c r="A251" s="99">
        <v>81291</v>
      </c>
      <c r="B251" s="94" t="s">
        <v>150</v>
      </c>
      <c r="C251" s="97">
        <v>1</v>
      </c>
      <c r="D251" s="81" t="str">
        <f>CONCATENATE("INDEC-MO - ",A251,B251,C251)</f>
        <v>INDEC-MO - 81291-1</v>
      </c>
      <c r="E251" s="98" t="s">
        <v>444</v>
      </c>
    </row>
    <row r="252" spans="1:5" x14ac:dyDescent="0.2">
      <c r="A252" s="99"/>
      <c r="B252" s="94"/>
      <c r="C252" s="97"/>
      <c r="D252" s="81" t="str">
        <f t="shared" si="7"/>
        <v/>
      </c>
      <c r="E252" s="94"/>
    </row>
    <row r="253" spans="1:5" x14ac:dyDescent="0.2">
      <c r="A253" s="99"/>
      <c r="B253" s="94"/>
      <c r="C253" s="97"/>
      <c r="D253" s="81" t="str">
        <f t="shared" si="7"/>
        <v/>
      </c>
      <c r="E253" s="98" t="s">
        <v>445</v>
      </c>
    </row>
    <row r="254" spans="1:5" x14ac:dyDescent="0.2">
      <c r="A254" s="99">
        <v>51641</v>
      </c>
      <c r="B254" s="94" t="s">
        <v>150</v>
      </c>
      <c r="C254" s="97">
        <v>1</v>
      </c>
      <c r="D254" s="81" t="str">
        <f t="shared" ref="D254:D259" si="8">CONCATENATE("INDEC-MO - ",A254,B254,C254)</f>
        <v>INDEC-MO - 51641-1</v>
      </c>
      <c r="E254" s="100" t="s">
        <v>446</v>
      </c>
    </row>
    <row r="255" spans="1:5" x14ac:dyDescent="0.2">
      <c r="A255" s="99">
        <v>51620</v>
      </c>
      <c r="B255" s="94" t="s">
        <v>150</v>
      </c>
      <c r="C255" s="97">
        <v>1</v>
      </c>
      <c r="D255" s="81" t="str">
        <f t="shared" si="8"/>
        <v>INDEC-MO - 51620-1</v>
      </c>
      <c r="E255" s="100" t="s">
        <v>447</v>
      </c>
    </row>
    <row r="256" spans="1:5" x14ac:dyDescent="0.2">
      <c r="A256" s="99">
        <v>51690</v>
      </c>
      <c r="B256" s="94" t="s">
        <v>150</v>
      </c>
      <c r="C256" s="97">
        <v>1</v>
      </c>
      <c r="D256" s="81" t="str">
        <f t="shared" si="8"/>
        <v>INDEC-MO - 51690-1</v>
      </c>
      <c r="E256" s="100" t="s">
        <v>448</v>
      </c>
    </row>
    <row r="257" spans="1:7" x14ac:dyDescent="0.2">
      <c r="A257" s="99">
        <v>51630</v>
      </c>
      <c r="B257" s="94" t="s">
        <v>150</v>
      </c>
      <c r="C257" s="97">
        <v>1</v>
      </c>
      <c r="D257" s="81" t="str">
        <f t="shared" si="8"/>
        <v>INDEC-MO - 51630-1</v>
      </c>
      <c r="E257" s="100" t="s">
        <v>449</v>
      </c>
    </row>
    <row r="258" spans="1:7" x14ac:dyDescent="0.2">
      <c r="A258" s="99">
        <v>51720</v>
      </c>
      <c r="B258" s="94" t="s">
        <v>150</v>
      </c>
      <c r="C258" s="97">
        <v>1</v>
      </c>
      <c r="D258" s="81" t="str">
        <f t="shared" si="8"/>
        <v>INDEC-MO - 51720-1</v>
      </c>
      <c r="E258" s="100" t="s">
        <v>450</v>
      </c>
    </row>
    <row r="259" spans="1:7" x14ac:dyDescent="0.2">
      <c r="A259" s="99">
        <v>51730</v>
      </c>
      <c r="B259" s="94" t="s">
        <v>150</v>
      </c>
      <c r="C259" s="97">
        <v>1</v>
      </c>
      <c r="D259" s="81" t="str">
        <f t="shared" si="8"/>
        <v>INDEC-MO - 51730-1</v>
      </c>
      <c r="E259" s="100" t="s">
        <v>451</v>
      </c>
    </row>
    <row r="262" spans="1:7" x14ac:dyDescent="0.2">
      <c r="A262" s="79" t="s">
        <v>653</v>
      </c>
      <c r="B262" s="101"/>
      <c r="C262" s="102"/>
      <c r="D262" s="103"/>
      <c r="E262" s="102"/>
      <c r="F262" s="102"/>
      <c r="G262" s="103"/>
    </row>
    <row r="263" spans="1:7" x14ac:dyDescent="0.2">
      <c r="A263" s="101"/>
      <c r="B263" s="101"/>
      <c r="C263" s="104"/>
      <c r="D263" s="105"/>
      <c r="E263" s="101"/>
      <c r="F263" s="101"/>
      <c r="G263" s="89"/>
    </row>
    <row r="264" spans="1:7" ht="11.25" customHeight="1" x14ac:dyDescent="0.2">
      <c r="A264" s="359" t="s">
        <v>147</v>
      </c>
      <c r="B264" s="359"/>
      <c r="C264" s="359"/>
      <c r="D264" s="360" t="s">
        <v>452</v>
      </c>
      <c r="E264" s="359" t="s">
        <v>436</v>
      </c>
      <c r="F264" s="106"/>
      <c r="G264" s="106"/>
    </row>
    <row r="265" spans="1:7" x14ac:dyDescent="0.2">
      <c r="A265" s="360"/>
      <c r="B265" s="360"/>
      <c r="C265" s="360"/>
      <c r="D265" s="360"/>
      <c r="E265" s="359"/>
      <c r="F265" s="106"/>
      <c r="G265" s="106"/>
    </row>
    <row r="266" spans="1:7" x14ac:dyDescent="0.2">
      <c r="A266" s="101"/>
      <c r="B266" s="101"/>
      <c r="C266" s="102"/>
      <c r="D266" s="101"/>
      <c r="E266" s="101"/>
      <c r="F266" s="101"/>
      <c r="G266" s="101"/>
    </row>
    <row r="267" spans="1:7" x14ac:dyDescent="0.2">
      <c r="A267" s="99">
        <v>51720</v>
      </c>
      <c r="B267" s="94" t="s">
        <v>150</v>
      </c>
      <c r="C267" s="97">
        <v>1</v>
      </c>
      <c r="D267" s="81" t="str">
        <f>CONCATENATE("INDEC-MO - ",A267,B267,C267)</f>
        <v>INDEC-MO - 51720-1</v>
      </c>
      <c r="E267" s="107" t="s">
        <v>654</v>
      </c>
      <c r="F267" s="101"/>
      <c r="G267" s="101"/>
    </row>
    <row r="268" spans="1:7" x14ac:dyDescent="0.2">
      <c r="A268" s="101"/>
      <c r="B268" s="101"/>
      <c r="C268" s="102"/>
      <c r="D268" s="101"/>
      <c r="E268" s="101"/>
      <c r="F268" s="101"/>
      <c r="G268" s="101"/>
    </row>
    <row r="271" spans="1:7" x14ac:dyDescent="0.2">
      <c r="A271" s="79" t="s">
        <v>453</v>
      </c>
      <c r="B271" s="92"/>
      <c r="C271" s="93"/>
      <c r="D271" s="92"/>
    </row>
    <row r="272" spans="1:7" x14ac:dyDescent="0.2">
      <c r="A272" s="94"/>
      <c r="B272" s="94"/>
      <c r="C272" s="97"/>
      <c r="D272" s="94"/>
    </row>
    <row r="273" spans="1:5" x14ac:dyDescent="0.2">
      <c r="A273" s="359" t="s">
        <v>147</v>
      </c>
      <c r="B273" s="359"/>
      <c r="C273" s="359"/>
      <c r="D273" s="360" t="s">
        <v>452</v>
      </c>
      <c r="E273" s="359" t="s">
        <v>454</v>
      </c>
    </row>
    <row r="274" spans="1:5" x14ac:dyDescent="0.2">
      <c r="A274" s="359" t="s">
        <v>149</v>
      </c>
      <c r="B274" s="359"/>
      <c r="C274" s="359"/>
      <c r="D274" s="360"/>
      <c r="E274" s="359"/>
    </row>
    <row r="275" spans="1:5" x14ac:dyDescent="0.2">
      <c r="A275" s="94"/>
      <c r="B275" s="94"/>
      <c r="C275" s="97"/>
      <c r="E275" s="108"/>
    </row>
    <row r="276" spans="1:5" x14ac:dyDescent="0.2">
      <c r="A276" s="109">
        <v>43520</v>
      </c>
      <c r="B276" s="109" t="s">
        <v>150</v>
      </c>
      <c r="C276" s="97">
        <v>11</v>
      </c>
      <c r="D276" s="81" t="str">
        <f>CONCATENATE("INDEC-EC - ",A276,B276,C276)</f>
        <v>INDEC-EC - 43520-11</v>
      </c>
      <c r="E276" s="100" t="s">
        <v>455</v>
      </c>
    </row>
    <row r="277" spans="1:5" x14ac:dyDescent="0.2">
      <c r="A277" s="109">
        <v>44440</v>
      </c>
      <c r="B277" s="109" t="s">
        <v>150</v>
      </c>
      <c r="C277" s="97">
        <v>2</v>
      </c>
      <c r="D277" s="81" t="str">
        <f t="shared" ref="D277:D283" si="9">CONCATENATE("INDEC-EC - ",A277,B277,C277)</f>
        <v>INDEC-EC - 44440-2</v>
      </c>
      <c r="E277" s="100" t="s">
        <v>456</v>
      </c>
    </row>
    <row r="278" spans="1:5" x14ac:dyDescent="0.2">
      <c r="A278" s="109">
        <v>44221</v>
      </c>
      <c r="B278" s="109" t="s">
        <v>150</v>
      </c>
      <c r="C278" s="97">
        <v>11</v>
      </c>
      <c r="D278" s="81" t="str">
        <f t="shared" si="9"/>
        <v>INDEC-EC - 44221-11</v>
      </c>
      <c r="E278" s="100" t="s">
        <v>457</v>
      </c>
    </row>
    <row r="279" spans="1:5" x14ac:dyDescent="0.2">
      <c r="A279" s="109">
        <v>44221</v>
      </c>
      <c r="B279" s="109" t="s">
        <v>150</v>
      </c>
      <c r="C279" s="97">
        <v>12</v>
      </c>
      <c r="D279" s="81" t="str">
        <f t="shared" si="9"/>
        <v>INDEC-EC - 44221-12</v>
      </c>
      <c r="E279" s="100" t="s">
        <v>458</v>
      </c>
    </row>
    <row r="280" spans="1:5" x14ac:dyDescent="0.2">
      <c r="A280" s="109">
        <v>43520</v>
      </c>
      <c r="B280" s="109" t="s">
        <v>150</v>
      </c>
      <c r="C280" s="97">
        <v>21</v>
      </c>
      <c r="D280" s="81" t="str">
        <f t="shared" si="9"/>
        <v>INDEC-EC - 43520-21</v>
      </c>
      <c r="E280" s="100" t="s">
        <v>459</v>
      </c>
    </row>
    <row r="281" spans="1:5" x14ac:dyDescent="0.2">
      <c r="A281" s="109">
        <v>44231</v>
      </c>
      <c r="B281" s="109" t="s">
        <v>150</v>
      </c>
      <c r="C281" s="97">
        <v>21</v>
      </c>
      <c r="D281" s="81" t="str">
        <f t="shared" si="9"/>
        <v>INDEC-EC - 44231-21</v>
      </c>
      <c r="E281" s="100" t="s">
        <v>460</v>
      </c>
    </row>
    <row r="282" spans="1:5" x14ac:dyDescent="0.2">
      <c r="A282" s="109">
        <v>44440</v>
      </c>
      <c r="B282" s="109" t="s">
        <v>150</v>
      </c>
      <c r="C282" s="97">
        <v>11</v>
      </c>
      <c r="D282" s="81" t="str">
        <f t="shared" si="9"/>
        <v>INDEC-EC - 44440-11</v>
      </c>
      <c r="E282" s="100" t="s">
        <v>461</v>
      </c>
    </row>
    <row r="283" spans="1:5" x14ac:dyDescent="0.2">
      <c r="A283" s="109">
        <v>44231</v>
      </c>
      <c r="B283" s="109" t="s">
        <v>150</v>
      </c>
      <c r="C283" s="97">
        <v>11</v>
      </c>
      <c r="D283" s="81" t="str">
        <f t="shared" si="9"/>
        <v>INDEC-EC - 44231-11</v>
      </c>
      <c r="E283" s="100" t="s">
        <v>462</v>
      </c>
    </row>
    <row r="286" spans="1:5" x14ac:dyDescent="0.2">
      <c r="A286" s="79" t="s">
        <v>463</v>
      </c>
      <c r="B286" s="92"/>
      <c r="C286" s="93"/>
      <c r="D286" s="92"/>
    </row>
    <row r="287" spans="1:5" x14ac:dyDescent="0.2">
      <c r="A287" s="94"/>
      <c r="B287" s="94"/>
      <c r="C287" s="97"/>
      <c r="D287" s="94"/>
    </row>
    <row r="288" spans="1:5" x14ac:dyDescent="0.2">
      <c r="A288" s="359" t="s">
        <v>147</v>
      </c>
      <c r="B288" s="359"/>
      <c r="C288" s="359"/>
      <c r="D288" s="360" t="s">
        <v>452</v>
      </c>
      <c r="E288" s="359" t="s">
        <v>464</v>
      </c>
    </row>
    <row r="289" spans="1:7" x14ac:dyDescent="0.2">
      <c r="A289" s="359" t="s">
        <v>149</v>
      </c>
      <c r="B289" s="359"/>
      <c r="C289" s="359"/>
      <c r="D289" s="360"/>
      <c r="E289" s="359"/>
    </row>
    <row r="290" spans="1:7" x14ac:dyDescent="0.2">
      <c r="A290" s="94"/>
      <c r="B290" s="94"/>
      <c r="C290" s="97"/>
      <c r="E290" s="108"/>
    </row>
    <row r="291" spans="1:7" x14ac:dyDescent="0.2">
      <c r="A291" s="94">
        <v>83107</v>
      </c>
      <c r="B291" s="94" t="s">
        <v>150</v>
      </c>
      <c r="C291" s="97">
        <v>1</v>
      </c>
      <c r="D291" s="81" t="str">
        <f>CONCATENATE("INDEC-SA - ",A291,B291,C291)</f>
        <v>INDEC-SA - 83107-1</v>
      </c>
      <c r="E291" s="110" t="s">
        <v>465</v>
      </c>
    </row>
    <row r="292" spans="1:7" x14ac:dyDescent="0.2">
      <c r="A292" s="94">
        <v>71240</v>
      </c>
      <c r="B292" s="94" t="s">
        <v>150</v>
      </c>
      <c r="C292" s="97">
        <v>21</v>
      </c>
      <c r="D292" s="81" t="str">
        <f t="shared" ref="D292:D298" si="10">CONCATENATE("INDEC-SA - ",A292,B292,C292)</f>
        <v>INDEC-SA - 71240-21</v>
      </c>
      <c r="E292" s="94" t="s">
        <v>466</v>
      </c>
    </row>
    <row r="293" spans="1:7" x14ac:dyDescent="0.2">
      <c r="A293" s="94">
        <v>71240</v>
      </c>
      <c r="B293" s="94" t="s">
        <v>150</v>
      </c>
      <c r="C293" s="97">
        <v>31</v>
      </c>
      <c r="D293" s="81" t="str">
        <f t="shared" si="10"/>
        <v>INDEC-SA - 71240-31</v>
      </c>
      <c r="E293" s="94" t="s">
        <v>467</v>
      </c>
    </row>
    <row r="294" spans="1:7" x14ac:dyDescent="0.2">
      <c r="A294" s="94">
        <v>71240</v>
      </c>
      <c r="B294" s="94" t="s">
        <v>150</v>
      </c>
      <c r="C294" s="97">
        <v>11</v>
      </c>
      <c r="D294" s="81" t="str">
        <f t="shared" si="10"/>
        <v>INDEC-SA - 71240-11</v>
      </c>
      <c r="E294" s="110" t="s">
        <v>468</v>
      </c>
    </row>
    <row r="295" spans="1:7" x14ac:dyDescent="0.2">
      <c r="A295" s="94">
        <v>74110</v>
      </c>
      <c r="B295" s="94" t="s">
        <v>150</v>
      </c>
      <c r="C295" s="97">
        <v>11</v>
      </c>
      <c r="D295" s="81" t="str">
        <f t="shared" si="10"/>
        <v>INDEC-SA - 74110-11</v>
      </c>
      <c r="E295" s="110" t="s">
        <v>469</v>
      </c>
    </row>
    <row r="296" spans="1:7" x14ac:dyDescent="0.2">
      <c r="A296" s="94">
        <v>71233</v>
      </c>
      <c r="B296" s="94" t="s">
        <v>150</v>
      </c>
      <c r="C296" s="97">
        <v>11</v>
      </c>
      <c r="D296" s="81" t="str">
        <f t="shared" si="10"/>
        <v>INDEC-SA - 71233-11</v>
      </c>
      <c r="E296" s="110" t="s">
        <v>470</v>
      </c>
    </row>
    <row r="297" spans="1:7" x14ac:dyDescent="0.2">
      <c r="A297" s="94">
        <v>51800</v>
      </c>
      <c r="B297" s="94" t="s">
        <v>150</v>
      </c>
      <c r="C297" s="97">
        <v>11</v>
      </c>
      <c r="D297" s="81" t="str">
        <f t="shared" si="10"/>
        <v>INDEC-SA - 51800-11</v>
      </c>
      <c r="E297" s="111" t="s">
        <v>471</v>
      </c>
    </row>
    <row r="298" spans="1:7" x14ac:dyDescent="0.2">
      <c r="A298" s="94">
        <v>51800</v>
      </c>
      <c r="B298" s="94" t="s">
        <v>150</v>
      </c>
      <c r="C298" s="97">
        <v>21</v>
      </c>
      <c r="D298" s="81" t="str">
        <f t="shared" si="10"/>
        <v>INDEC-SA - 51800-21</v>
      </c>
      <c r="E298" s="110" t="s">
        <v>472</v>
      </c>
    </row>
    <row r="301" spans="1:7" x14ac:dyDescent="0.2">
      <c r="A301" s="79" t="s">
        <v>612</v>
      </c>
      <c r="B301" s="112"/>
      <c r="C301" s="113"/>
      <c r="D301" s="112"/>
      <c r="E301" s="112"/>
      <c r="F301" s="112"/>
      <c r="G301" s="112"/>
    </row>
    <row r="303" spans="1:7" x14ac:dyDescent="0.2">
      <c r="A303" s="359" t="s">
        <v>147</v>
      </c>
      <c r="B303" s="359"/>
      <c r="C303" s="359"/>
      <c r="D303" s="360" t="s">
        <v>452</v>
      </c>
      <c r="E303" s="360" t="s">
        <v>148</v>
      </c>
    </row>
    <row r="304" spans="1:7" x14ac:dyDescent="0.2">
      <c r="A304" s="359" t="s">
        <v>149</v>
      </c>
      <c r="B304" s="359"/>
      <c r="C304" s="359"/>
      <c r="D304" s="360"/>
      <c r="E304" s="360"/>
    </row>
    <row r="305" spans="1:5" x14ac:dyDescent="0.2">
      <c r="A305" s="108"/>
      <c r="B305" s="108"/>
      <c r="C305" s="108"/>
      <c r="D305" s="82"/>
      <c r="E305" s="82"/>
    </row>
    <row r="306" spans="1:5" x14ac:dyDescent="0.2">
      <c r="A306" s="81">
        <v>42120</v>
      </c>
      <c r="B306" s="83" t="s">
        <v>150</v>
      </c>
      <c r="C306" s="81">
        <v>1</v>
      </c>
      <c r="D306" s="81" t="str">
        <f>CONCATENATE("INDEC-PB - ",A306,B306,C306)</f>
        <v>INDEC-PB - 42120-1</v>
      </c>
      <c r="E306" s="114" t="s">
        <v>473</v>
      </c>
    </row>
    <row r="307" spans="1:5" x14ac:dyDescent="0.2">
      <c r="A307" s="81">
        <v>42120</v>
      </c>
      <c r="B307" s="83" t="s">
        <v>150</v>
      </c>
      <c r="C307" s="81">
        <v>2</v>
      </c>
      <c r="D307" s="81" t="str">
        <f t="shared" ref="D307:D370" si="11">CONCATENATE("INDEC-PB - ",A307,B307,C307)</f>
        <v>INDEC-PB - 42120-2</v>
      </c>
      <c r="E307" s="114" t="s">
        <v>474</v>
      </c>
    </row>
    <row r="308" spans="1:5" x14ac:dyDescent="0.2">
      <c r="A308" s="81">
        <v>37910</v>
      </c>
      <c r="B308" s="83" t="s">
        <v>150</v>
      </c>
      <c r="C308" s="81">
        <v>1</v>
      </c>
      <c r="D308" s="81" t="str">
        <f t="shared" si="11"/>
        <v>INDEC-PB - 37910-1</v>
      </c>
      <c r="E308" s="114" t="s">
        <v>475</v>
      </c>
    </row>
    <row r="309" spans="1:5" x14ac:dyDescent="0.2">
      <c r="A309" s="81">
        <v>42921</v>
      </c>
      <c r="B309" s="83" t="s">
        <v>150</v>
      </c>
      <c r="C309" s="81">
        <v>4</v>
      </c>
      <c r="D309" s="81" t="str">
        <f t="shared" si="11"/>
        <v>INDEC-PB - 42921-4</v>
      </c>
      <c r="E309" s="114" t="s">
        <v>476</v>
      </c>
    </row>
    <row r="310" spans="1:5" x14ac:dyDescent="0.2">
      <c r="A310" s="81">
        <v>44251</v>
      </c>
      <c r="B310" s="83" t="s">
        <v>150</v>
      </c>
      <c r="C310" s="81">
        <v>1</v>
      </c>
      <c r="D310" s="81" t="str">
        <f t="shared" si="11"/>
        <v>INDEC-PB - 44251-1</v>
      </c>
      <c r="E310" s="114" t="s">
        <v>477</v>
      </c>
    </row>
    <row r="311" spans="1:5" x14ac:dyDescent="0.2">
      <c r="A311" s="81">
        <v>42922</v>
      </c>
      <c r="B311" s="83" t="s">
        <v>150</v>
      </c>
      <c r="C311" s="81">
        <v>1</v>
      </c>
      <c r="D311" s="81" t="str">
        <f t="shared" si="11"/>
        <v>INDEC-PB - 42922-1</v>
      </c>
      <c r="E311" s="114" t="s">
        <v>478</v>
      </c>
    </row>
    <row r="312" spans="1:5" x14ac:dyDescent="0.2">
      <c r="A312" s="81">
        <v>33380</v>
      </c>
      <c r="B312" s="83" t="s">
        <v>150</v>
      </c>
      <c r="C312" s="81">
        <v>1</v>
      </c>
      <c r="D312" s="81" t="str">
        <f t="shared" si="11"/>
        <v>INDEC-PB - 33380-1</v>
      </c>
      <c r="E312" s="114" t="s">
        <v>479</v>
      </c>
    </row>
    <row r="313" spans="1:5" x14ac:dyDescent="0.2">
      <c r="A313" s="81">
        <v>49229</v>
      </c>
      <c r="B313" s="83" t="s">
        <v>150</v>
      </c>
      <c r="C313" s="81">
        <v>1</v>
      </c>
      <c r="D313" s="81" t="str">
        <f t="shared" si="11"/>
        <v>INDEC-PB - 49229-1</v>
      </c>
      <c r="E313" s="114" t="s">
        <v>480</v>
      </c>
    </row>
    <row r="314" spans="1:5" x14ac:dyDescent="0.2">
      <c r="A314" s="81">
        <v>46420</v>
      </c>
      <c r="B314" s="83" t="s">
        <v>150</v>
      </c>
      <c r="C314" s="81">
        <v>1</v>
      </c>
      <c r="D314" s="81" t="str">
        <f t="shared" si="11"/>
        <v>INDEC-PB - 46420-1</v>
      </c>
      <c r="E314" s="114" t="s">
        <v>481</v>
      </c>
    </row>
    <row r="315" spans="1:5" x14ac:dyDescent="0.2">
      <c r="A315" s="81">
        <v>41263</v>
      </c>
      <c r="B315" s="83" t="s">
        <v>150</v>
      </c>
      <c r="C315" s="81">
        <v>1</v>
      </c>
      <c r="D315" s="81" t="str">
        <f t="shared" si="11"/>
        <v>INDEC-PB - 41263-1</v>
      </c>
      <c r="E315" s="114" t="s">
        <v>482</v>
      </c>
    </row>
    <row r="316" spans="1:5" x14ac:dyDescent="0.2">
      <c r="A316" s="81">
        <v>41241</v>
      </c>
      <c r="B316" s="83" t="s">
        <v>150</v>
      </c>
      <c r="C316" s="81">
        <v>1</v>
      </c>
      <c r="D316" s="81" t="str">
        <f t="shared" si="11"/>
        <v>INDEC-PB - 41241-1</v>
      </c>
      <c r="E316" s="114" t="s">
        <v>483</v>
      </c>
    </row>
    <row r="317" spans="1:5" x14ac:dyDescent="0.2">
      <c r="A317" s="81">
        <v>44216</v>
      </c>
      <c r="B317" s="83" t="s">
        <v>150</v>
      </c>
      <c r="C317" s="81">
        <v>1</v>
      </c>
      <c r="D317" s="81" t="str">
        <f t="shared" si="11"/>
        <v>INDEC-PB - 44216-1</v>
      </c>
      <c r="E317" s="114" t="s">
        <v>484</v>
      </c>
    </row>
    <row r="318" spans="1:5" x14ac:dyDescent="0.2">
      <c r="A318" s="81">
        <v>15400</v>
      </c>
      <c r="B318" s="83" t="s">
        <v>150</v>
      </c>
      <c r="C318" s="81">
        <v>1</v>
      </c>
      <c r="D318" s="81" t="str">
        <f t="shared" si="11"/>
        <v>INDEC-PB - 15400-1</v>
      </c>
      <c r="E318" s="114" t="s">
        <v>485</v>
      </c>
    </row>
    <row r="319" spans="1:5" x14ac:dyDescent="0.2">
      <c r="A319" s="81">
        <v>15310</v>
      </c>
      <c r="B319" s="83" t="s">
        <v>150</v>
      </c>
      <c r="C319" s="81">
        <v>1</v>
      </c>
      <c r="D319" s="81" t="str">
        <f t="shared" si="11"/>
        <v>INDEC-PB - 15310-1</v>
      </c>
      <c r="E319" s="114" t="s">
        <v>486</v>
      </c>
    </row>
    <row r="320" spans="1:5" x14ac:dyDescent="0.2">
      <c r="A320" s="81">
        <v>37210</v>
      </c>
      <c r="B320" s="83" t="s">
        <v>150</v>
      </c>
      <c r="C320" s="81">
        <v>1</v>
      </c>
      <c r="D320" s="81" t="str">
        <f t="shared" si="11"/>
        <v>INDEC-PB - 37210-1</v>
      </c>
      <c r="E320" s="114" t="s">
        <v>487</v>
      </c>
    </row>
    <row r="321" spans="1:5" x14ac:dyDescent="0.2">
      <c r="A321" s="81">
        <v>37540</v>
      </c>
      <c r="B321" s="83" t="s">
        <v>150</v>
      </c>
      <c r="C321" s="81">
        <v>2</v>
      </c>
      <c r="D321" s="81" t="str">
        <f t="shared" si="11"/>
        <v>INDEC-PB - 37540-2</v>
      </c>
      <c r="E321" s="114" t="s">
        <v>488</v>
      </c>
    </row>
    <row r="322" spans="1:5" x14ac:dyDescent="0.2">
      <c r="A322" s="81">
        <v>49113</v>
      </c>
      <c r="B322" s="83" t="s">
        <v>150</v>
      </c>
      <c r="C322" s="81">
        <v>1</v>
      </c>
      <c r="D322" s="81" t="str">
        <f t="shared" si="11"/>
        <v>INDEC-PB - 49113-1</v>
      </c>
      <c r="E322" s="114" t="s">
        <v>489</v>
      </c>
    </row>
    <row r="323" spans="1:5" x14ac:dyDescent="0.2">
      <c r="A323" s="81">
        <v>36270</v>
      </c>
      <c r="B323" s="83" t="s">
        <v>150</v>
      </c>
      <c r="C323" s="81">
        <v>1</v>
      </c>
      <c r="D323" s="81" t="str">
        <f t="shared" si="11"/>
        <v>INDEC-PB - 36270-1</v>
      </c>
      <c r="E323" s="114" t="s">
        <v>490</v>
      </c>
    </row>
    <row r="324" spans="1:5" x14ac:dyDescent="0.2">
      <c r="A324" s="81">
        <v>46539</v>
      </c>
      <c r="B324" s="83" t="s">
        <v>150</v>
      </c>
      <c r="C324" s="81">
        <v>1</v>
      </c>
      <c r="D324" s="81" t="str">
        <f t="shared" si="11"/>
        <v>INDEC-PB - 46539-1</v>
      </c>
      <c r="E324" s="114" t="s">
        <v>491</v>
      </c>
    </row>
    <row r="325" spans="1:5" x14ac:dyDescent="0.2">
      <c r="A325" s="81">
        <v>37370</v>
      </c>
      <c r="B325" s="83" t="s">
        <v>150</v>
      </c>
      <c r="C325" s="81">
        <v>1</v>
      </c>
      <c r="D325" s="81" t="str">
        <f t="shared" si="11"/>
        <v>INDEC-PB - 37370-1</v>
      </c>
      <c r="E325" s="114" t="s">
        <v>492</v>
      </c>
    </row>
    <row r="326" spans="1:5" x14ac:dyDescent="0.2">
      <c r="A326" s="81">
        <v>35110</v>
      </c>
      <c r="B326" s="83" t="s">
        <v>150</v>
      </c>
      <c r="C326" s="81">
        <v>4</v>
      </c>
      <c r="D326" s="81" t="str">
        <f t="shared" si="11"/>
        <v>INDEC-PB - 35110-4</v>
      </c>
      <c r="E326" s="114" t="s">
        <v>493</v>
      </c>
    </row>
    <row r="327" spans="1:5" x14ac:dyDescent="0.2">
      <c r="A327" s="81">
        <v>41261</v>
      </c>
      <c r="B327" s="83" t="s">
        <v>150</v>
      </c>
      <c r="C327" s="81">
        <v>1</v>
      </c>
      <c r="D327" s="81" t="str">
        <f t="shared" si="11"/>
        <v>INDEC-PB - 41261-1</v>
      </c>
      <c r="E327" s="114" t="s">
        <v>494</v>
      </c>
    </row>
    <row r="328" spans="1:5" x14ac:dyDescent="0.2">
      <c r="A328" s="81">
        <v>36490</v>
      </c>
      <c r="B328" s="83" t="s">
        <v>150</v>
      </c>
      <c r="C328" s="81">
        <v>6</v>
      </c>
      <c r="D328" s="81" t="str">
        <f t="shared" si="11"/>
        <v>INDEC-PB - 36490-6</v>
      </c>
      <c r="E328" s="114" t="s">
        <v>495</v>
      </c>
    </row>
    <row r="329" spans="1:5" x14ac:dyDescent="0.2">
      <c r="A329" s="81">
        <v>42944</v>
      </c>
      <c r="B329" s="83" t="s">
        <v>150</v>
      </c>
      <c r="C329" s="81">
        <v>1</v>
      </c>
      <c r="D329" s="81" t="str">
        <f t="shared" si="11"/>
        <v>INDEC-PB - 42944-1</v>
      </c>
      <c r="E329" s="114" t="s">
        <v>496</v>
      </c>
    </row>
    <row r="330" spans="1:5" x14ac:dyDescent="0.2">
      <c r="A330" s="81">
        <v>42320</v>
      </c>
      <c r="B330" s="83" t="s">
        <v>150</v>
      </c>
      <c r="C330" s="81">
        <v>1</v>
      </c>
      <c r="D330" s="81" t="str">
        <f t="shared" si="11"/>
        <v>INDEC-PB - 42320-1</v>
      </c>
      <c r="E330" s="114" t="s">
        <v>497</v>
      </c>
    </row>
    <row r="331" spans="1:5" x14ac:dyDescent="0.2">
      <c r="A331" s="81">
        <v>37420</v>
      </c>
      <c r="B331" s="83" t="s">
        <v>150</v>
      </c>
      <c r="C331" s="81">
        <v>1</v>
      </c>
      <c r="D331" s="81" t="str">
        <f t="shared" si="11"/>
        <v>INDEC-PB - 37420-1</v>
      </c>
      <c r="E331" s="114" t="s">
        <v>498</v>
      </c>
    </row>
    <row r="332" spans="1:5" x14ac:dyDescent="0.2">
      <c r="A332" s="81">
        <v>49115</v>
      </c>
      <c r="B332" s="83" t="s">
        <v>150</v>
      </c>
      <c r="C332" s="81">
        <v>2</v>
      </c>
      <c r="D332" s="81" t="str">
        <f t="shared" si="11"/>
        <v>INDEC-PB - 49115-2</v>
      </c>
      <c r="E332" s="114" t="s">
        <v>499</v>
      </c>
    </row>
    <row r="333" spans="1:5" x14ac:dyDescent="0.2">
      <c r="A333" s="81">
        <v>36320</v>
      </c>
      <c r="B333" s="83" t="s">
        <v>150</v>
      </c>
      <c r="C333" s="81">
        <v>3</v>
      </c>
      <c r="D333" s="81" t="str">
        <f t="shared" si="11"/>
        <v>INDEC-PB - 36320-3</v>
      </c>
      <c r="E333" s="114" t="s">
        <v>500</v>
      </c>
    </row>
    <row r="334" spans="1:5" x14ac:dyDescent="0.2">
      <c r="A334" s="81">
        <v>36320</v>
      </c>
      <c r="B334" s="83" t="s">
        <v>150</v>
      </c>
      <c r="C334" s="81">
        <v>2</v>
      </c>
      <c r="D334" s="81" t="str">
        <f t="shared" si="11"/>
        <v>INDEC-PB - 36320-2</v>
      </c>
      <c r="E334" s="114" t="s">
        <v>501</v>
      </c>
    </row>
    <row r="335" spans="1:5" x14ac:dyDescent="0.2">
      <c r="A335" s="81">
        <v>36320</v>
      </c>
      <c r="B335" s="83" t="s">
        <v>150</v>
      </c>
      <c r="C335" s="81">
        <v>1</v>
      </c>
      <c r="D335" s="81" t="str">
        <f t="shared" si="11"/>
        <v>INDEC-PB - 36320-1</v>
      </c>
      <c r="E335" s="114" t="s">
        <v>502</v>
      </c>
    </row>
    <row r="336" spans="1:5" x14ac:dyDescent="0.2">
      <c r="A336" s="81">
        <v>46220</v>
      </c>
      <c r="B336" s="83" t="s">
        <v>150</v>
      </c>
      <c r="C336" s="81">
        <v>1</v>
      </c>
      <c r="D336" s="81" t="str">
        <f t="shared" si="11"/>
        <v>INDEC-PB - 46220-1</v>
      </c>
      <c r="E336" s="114" t="s">
        <v>503</v>
      </c>
    </row>
    <row r="337" spans="1:5" x14ac:dyDescent="0.2">
      <c r="A337" s="81">
        <v>34800</v>
      </c>
      <c r="B337" s="83" t="s">
        <v>150</v>
      </c>
      <c r="C337" s="81">
        <v>1</v>
      </c>
      <c r="D337" s="81" t="str">
        <f t="shared" si="11"/>
        <v>INDEC-PB - 34800-1</v>
      </c>
      <c r="E337" s="114" t="s">
        <v>504</v>
      </c>
    </row>
    <row r="338" spans="1:5" x14ac:dyDescent="0.2">
      <c r="A338" s="81">
        <v>37440</v>
      </c>
      <c r="B338" s="83" t="s">
        <v>150</v>
      </c>
      <c r="C338" s="81">
        <v>1</v>
      </c>
      <c r="D338" s="81" t="str">
        <f t="shared" si="11"/>
        <v>INDEC-PB - 37440-1</v>
      </c>
      <c r="E338" s="114" t="s">
        <v>505</v>
      </c>
    </row>
    <row r="339" spans="1:5" x14ac:dyDescent="0.2">
      <c r="A339" s="81">
        <v>42992</v>
      </c>
      <c r="B339" s="83" t="s">
        <v>150</v>
      </c>
      <c r="C339" s="81">
        <v>1</v>
      </c>
      <c r="D339" s="81" t="str">
        <f t="shared" si="11"/>
        <v>INDEC-PB - 42992-1</v>
      </c>
      <c r="E339" s="114" t="s">
        <v>506</v>
      </c>
    </row>
    <row r="340" spans="1:5" x14ac:dyDescent="0.2">
      <c r="A340" s="81">
        <v>42999</v>
      </c>
      <c r="B340" s="83" t="s">
        <v>150</v>
      </c>
      <c r="C340" s="81">
        <v>2</v>
      </c>
      <c r="D340" s="81" t="str">
        <f t="shared" si="11"/>
        <v>INDEC-PB - 42999-2</v>
      </c>
      <c r="E340" s="114" t="s">
        <v>507</v>
      </c>
    </row>
    <row r="341" spans="1:5" x14ac:dyDescent="0.2">
      <c r="A341" s="81">
        <v>42944</v>
      </c>
      <c r="B341" s="83" t="s">
        <v>150</v>
      </c>
      <c r="C341" s="81">
        <v>2</v>
      </c>
      <c r="D341" s="81" t="str">
        <f t="shared" si="11"/>
        <v>INDEC-PB - 42944-2</v>
      </c>
      <c r="E341" s="114" t="s">
        <v>508</v>
      </c>
    </row>
    <row r="342" spans="1:5" x14ac:dyDescent="0.2">
      <c r="A342" s="81">
        <v>43230</v>
      </c>
      <c r="B342" s="83" t="s">
        <v>150</v>
      </c>
      <c r="C342" s="81">
        <v>1</v>
      </c>
      <c r="D342" s="81" t="str">
        <f t="shared" si="11"/>
        <v>INDEC-PB - 43230-1</v>
      </c>
      <c r="E342" s="114" t="s">
        <v>509</v>
      </c>
    </row>
    <row r="343" spans="1:5" x14ac:dyDescent="0.2">
      <c r="A343" s="81">
        <v>46340</v>
      </c>
      <c r="B343" s="83" t="s">
        <v>150</v>
      </c>
      <c r="C343" s="81">
        <v>1</v>
      </c>
      <c r="D343" s="81" t="str">
        <f t="shared" si="11"/>
        <v>INDEC-PB - 46340-1</v>
      </c>
      <c r="E343" s="114" t="s">
        <v>510</v>
      </c>
    </row>
    <row r="344" spans="1:5" x14ac:dyDescent="0.2">
      <c r="A344" s="81">
        <v>36270</v>
      </c>
      <c r="B344" s="83" t="s">
        <v>150</v>
      </c>
      <c r="C344" s="81">
        <v>2</v>
      </c>
      <c r="D344" s="81" t="str">
        <f t="shared" si="11"/>
        <v>INDEC-PB - 36270-2</v>
      </c>
      <c r="E344" s="114" t="s">
        <v>511</v>
      </c>
    </row>
    <row r="345" spans="1:5" x14ac:dyDescent="0.2">
      <c r="A345" s="81">
        <v>42190</v>
      </c>
      <c r="B345" s="83" t="s">
        <v>150</v>
      </c>
      <c r="C345" s="81">
        <v>2</v>
      </c>
      <c r="D345" s="81" t="str">
        <f t="shared" si="11"/>
        <v>INDEC-PB - 42190-2</v>
      </c>
      <c r="E345" s="114" t="s">
        <v>512</v>
      </c>
    </row>
    <row r="346" spans="1:5" x14ac:dyDescent="0.2">
      <c r="A346" s="81">
        <v>36990</v>
      </c>
      <c r="B346" s="83" t="s">
        <v>150</v>
      </c>
      <c r="C346" s="81">
        <v>2</v>
      </c>
      <c r="D346" s="81" t="str">
        <f t="shared" si="11"/>
        <v>INDEC-PB - 36990-2</v>
      </c>
      <c r="E346" s="114" t="s">
        <v>513</v>
      </c>
    </row>
    <row r="347" spans="1:5" x14ac:dyDescent="0.2">
      <c r="A347" s="81">
        <v>31600</v>
      </c>
      <c r="B347" s="83" t="s">
        <v>150</v>
      </c>
      <c r="C347" s="81">
        <v>1</v>
      </c>
      <c r="D347" s="81" t="str">
        <f t="shared" si="11"/>
        <v>INDEC-PB - 31600-1</v>
      </c>
      <c r="E347" s="114" t="s">
        <v>514</v>
      </c>
    </row>
    <row r="348" spans="1:5" x14ac:dyDescent="0.2">
      <c r="A348" s="81">
        <v>32600</v>
      </c>
      <c r="B348" s="83" t="s">
        <v>150</v>
      </c>
      <c r="C348" s="81">
        <v>1</v>
      </c>
      <c r="D348" s="81" t="str">
        <f t="shared" si="11"/>
        <v>INDEC-PB - 32600-1</v>
      </c>
      <c r="E348" s="114" t="s">
        <v>515</v>
      </c>
    </row>
    <row r="349" spans="1:5" x14ac:dyDescent="0.2">
      <c r="A349" s="81">
        <v>36111</v>
      </c>
      <c r="B349" s="83" t="s">
        <v>150</v>
      </c>
      <c r="C349" s="81">
        <v>3</v>
      </c>
      <c r="D349" s="81" t="str">
        <f t="shared" si="11"/>
        <v>INDEC-PB - 36111-3</v>
      </c>
      <c r="E349" s="114" t="s">
        <v>516</v>
      </c>
    </row>
    <row r="350" spans="1:5" x14ac:dyDescent="0.2">
      <c r="A350" s="81">
        <v>36111</v>
      </c>
      <c r="B350" s="83" t="s">
        <v>150</v>
      </c>
      <c r="C350" s="81">
        <v>2</v>
      </c>
      <c r="D350" s="81" t="str">
        <f t="shared" si="11"/>
        <v>INDEC-PB - 36111-2</v>
      </c>
      <c r="E350" s="114" t="s">
        <v>517</v>
      </c>
    </row>
    <row r="351" spans="1:5" x14ac:dyDescent="0.2">
      <c r="A351" s="81">
        <v>36111</v>
      </c>
      <c r="B351" s="83" t="s">
        <v>150</v>
      </c>
      <c r="C351" s="81">
        <v>1</v>
      </c>
      <c r="D351" s="81" t="str">
        <f t="shared" si="11"/>
        <v>INDEC-PB - 36111-1</v>
      </c>
      <c r="E351" s="114" t="s">
        <v>518</v>
      </c>
    </row>
    <row r="352" spans="1:5" x14ac:dyDescent="0.2">
      <c r="A352" s="81">
        <v>42921</v>
      </c>
      <c r="B352" s="83" t="s">
        <v>150</v>
      </c>
      <c r="C352" s="81">
        <v>1</v>
      </c>
      <c r="D352" s="81" t="str">
        <f t="shared" si="11"/>
        <v>INDEC-PB - 42921-1</v>
      </c>
      <c r="E352" s="114" t="s">
        <v>519</v>
      </c>
    </row>
    <row r="353" spans="1:5" x14ac:dyDescent="0.2">
      <c r="A353" s="81">
        <v>34800</v>
      </c>
      <c r="B353" s="83" t="s">
        <v>150</v>
      </c>
      <c r="C353" s="81">
        <v>2</v>
      </c>
      <c r="D353" s="81" t="str">
        <f t="shared" si="11"/>
        <v>INDEC-PB - 34800-2</v>
      </c>
      <c r="E353" s="114" t="s">
        <v>520</v>
      </c>
    </row>
    <row r="354" spans="1:5" x14ac:dyDescent="0.2">
      <c r="A354" s="81">
        <v>49129</v>
      </c>
      <c r="B354" s="83" t="s">
        <v>150</v>
      </c>
      <c r="C354" s="81">
        <v>1</v>
      </c>
      <c r="D354" s="81" t="str">
        <f t="shared" si="11"/>
        <v>INDEC-PB - 49129-1</v>
      </c>
      <c r="E354" s="114" t="s">
        <v>521</v>
      </c>
    </row>
    <row r="355" spans="1:5" x14ac:dyDescent="0.2">
      <c r="A355" s="81">
        <v>43220</v>
      </c>
      <c r="B355" s="83" t="s">
        <v>150</v>
      </c>
      <c r="C355" s="81">
        <v>1</v>
      </c>
      <c r="D355" s="81" t="str">
        <f t="shared" si="11"/>
        <v>INDEC-PB - 43220-1</v>
      </c>
      <c r="E355" s="114" t="s">
        <v>522</v>
      </c>
    </row>
    <row r="356" spans="1:5" x14ac:dyDescent="0.2">
      <c r="A356" s="81">
        <v>35110</v>
      </c>
      <c r="B356" s="83" t="s">
        <v>150</v>
      </c>
      <c r="C356" s="81">
        <v>1</v>
      </c>
      <c r="D356" s="81" t="str">
        <f t="shared" si="11"/>
        <v>INDEC-PB - 35110-1</v>
      </c>
      <c r="E356" s="114" t="s">
        <v>523</v>
      </c>
    </row>
    <row r="357" spans="1:5" x14ac:dyDescent="0.2">
      <c r="A357" s="81">
        <v>17100</v>
      </c>
      <c r="B357" s="83" t="s">
        <v>150</v>
      </c>
      <c r="C357" s="81">
        <v>1</v>
      </c>
      <c r="D357" s="81" t="str">
        <f t="shared" si="11"/>
        <v>INDEC-PB - 17100-1</v>
      </c>
      <c r="E357" s="114" t="s">
        <v>524</v>
      </c>
    </row>
    <row r="358" spans="1:5" x14ac:dyDescent="0.2">
      <c r="A358" s="81">
        <v>49129</v>
      </c>
      <c r="B358" s="83" t="s">
        <v>150</v>
      </c>
      <c r="C358" s="81">
        <v>3</v>
      </c>
      <c r="D358" s="81" t="str">
        <f t="shared" si="11"/>
        <v>INDEC-PB - 49129-3</v>
      </c>
      <c r="E358" s="114" t="s">
        <v>525</v>
      </c>
    </row>
    <row r="359" spans="1:5" x14ac:dyDescent="0.2">
      <c r="A359" s="81">
        <v>35110</v>
      </c>
      <c r="B359" s="83" t="s">
        <v>150</v>
      </c>
      <c r="C359" s="81">
        <v>2</v>
      </c>
      <c r="D359" s="81" t="str">
        <f t="shared" si="11"/>
        <v>INDEC-PB - 35110-2</v>
      </c>
      <c r="E359" s="114" t="s">
        <v>526</v>
      </c>
    </row>
    <row r="360" spans="1:5" x14ac:dyDescent="0.2">
      <c r="A360" s="81">
        <v>37129</v>
      </c>
      <c r="B360" s="83" t="s">
        <v>150</v>
      </c>
      <c r="C360" s="81">
        <v>1</v>
      </c>
      <c r="D360" s="81" t="str">
        <f t="shared" si="11"/>
        <v>INDEC-PB - 37129-1</v>
      </c>
      <c r="E360" s="114" t="s">
        <v>527</v>
      </c>
    </row>
    <row r="361" spans="1:5" x14ac:dyDescent="0.2">
      <c r="A361" s="81">
        <v>36490</v>
      </c>
      <c r="B361" s="83" t="s">
        <v>150</v>
      </c>
      <c r="C361" s="81">
        <v>4</v>
      </c>
      <c r="D361" s="81" t="str">
        <f t="shared" si="11"/>
        <v>INDEC-PB - 36490-4</v>
      </c>
      <c r="E361" s="114" t="s">
        <v>528</v>
      </c>
    </row>
    <row r="362" spans="1:5" x14ac:dyDescent="0.2">
      <c r="A362" s="81">
        <v>33370</v>
      </c>
      <c r="B362" s="83" t="s">
        <v>150</v>
      </c>
      <c r="C362" s="81">
        <v>1</v>
      </c>
      <c r="D362" s="81" t="str">
        <f t="shared" si="11"/>
        <v>INDEC-PB - 33370-1</v>
      </c>
      <c r="E362" s="114" t="s">
        <v>529</v>
      </c>
    </row>
    <row r="363" spans="1:5" x14ac:dyDescent="0.2">
      <c r="A363" s="81">
        <v>12020</v>
      </c>
      <c r="B363" s="83" t="s">
        <v>150</v>
      </c>
      <c r="C363" s="81">
        <v>1</v>
      </c>
      <c r="D363" s="81" t="str">
        <f t="shared" si="11"/>
        <v>INDEC-PB - 12020-1</v>
      </c>
      <c r="E363" s="114" t="s">
        <v>530</v>
      </c>
    </row>
    <row r="364" spans="1:5" x14ac:dyDescent="0.2">
      <c r="A364" s="81">
        <v>33360</v>
      </c>
      <c r="B364" s="83" t="s">
        <v>150</v>
      </c>
      <c r="C364" s="81">
        <v>1</v>
      </c>
      <c r="D364" s="81" t="str">
        <f t="shared" si="11"/>
        <v>INDEC-PB - 33360-1</v>
      </c>
      <c r="E364" s="114" t="s">
        <v>531</v>
      </c>
    </row>
    <row r="365" spans="1:5" x14ac:dyDescent="0.2">
      <c r="A365" s="81">
        <v>33410</v>
      </c>
      <c r="B365" s="83" t="s">
        <v>150</v>
      </c>
      <c r="C365" s="81">
        <v>1</v>
      </c>
      <c r="D365" s="81" t="str">
        <f t="shared" si="11"/>
        <v>INDEC-PB - 33410-1</v>
      </c>
      <c r="E365" s="114" t="s">
        <v>532</v>
      </c>
    </row>
    <row r="366" spans="1:5" x14ac:dyDescent="0.2">
      <c r="A366" s="81">
        <v>42911</v>
      </c>
      <c r="B366" s="83" t="s">
        <v>150</v>
      </c>
      <c r="C366" s="81">
        <v>1</v>
      </c>
      <c r="D366" s="81" t="str">
        <f t="shared" si="11"/>
        <v>INDEC-PB - 42911-1</v>
      </c>
      <c r="E366" s="114" t="s">
        <v>533</v>
      </c>
    </row>
    <row r="367" spans="1:5" x14ac:dyDescent="0.2">
      <c r="A367" s="81">
        <v>46113</v>
      </c>
      <c r="B367" s="83" t="s">
        <v>150</v>
      </c>
      <c r="C367" s="81">
        <v>1</v>
      </c>
      <c r="D367" s="81" t="str">
        <f t="shared" si="11"/>
        <v>INDEC-PB - 46113-1</v>
      </c>
      <c r="E367" s="114" t="s">
        <v>534</v>
      </c>
    </row>
    <row r="368" spans="1:5" x14ac:dyDescent="0.2">
      <c r="A368" s="81">
        <v>42921</v>
      </c>
      <c r="B368" s="83" t="s">
        <v>150</v>
      </c>
      <c r="C368" s="81">
        <v>2</v>
      </c>
      <c r="D368" s="81" t="str">
        <f t="shared" si="11"/>
        <v>INDEC-PB - 42921-2</v>
      </c>
      <c r="E368" s="114" t="s">
        <v>535</v>
      </c>
    </row>
    <row r="369" spans="1:5" x14ac:dyDescent="0.2">
      <c r="A369" s="81">
        <v>37990</v>
      </c>
      <c r="B369" s="83" t="s">
        <v>150</v>
      </c>
      <c r="C369" s="81">
        <v>1</v>
      </c>
      <c r="D369" s="81" t="str">
        <f t="shared" si="11"/>
        <v>INDEC-PB - 37990-1</v>
      </c>
      <c r="E369" s="114" t="s">
        <v>536</v>
      </c>
    </row>
    <row r="370" spans="1:5" x14ac:dyDescent="0.2">
      <c r="A370" s="81">
        <v>41242</v>
      </c>
      <c r="B370" s="83" t="s">
        <v>150</v>
      </c>
      <c r="C370" s="81">
        <v>1</v>
      </c>
      <c r="D370" s="81" t="str">
        <f t="shared" si="11"/>
        <v>INDEC-PB - 41242-1</v>
      </c>
      <c r="E370" s="114" t="s">
        <v>537</v>
      </c>
    </row>
    <row r="371" spans="1:5" x14ac:dyDescent="0.2">
      <c r="A371" s="81">
        <v>37510</v>
      </c>
      <c r="B371" s="83" t="s">
        <v>150</v>
      </c>
      <c r="C371" s="81">
        <v>1</v>
      </c>
      <c r="D371" s="81" t="str">
        <f t="shared" ref="D371:D425" si="12">CONCATENATE("INDEC-PB - ",A371,B371,C371)</f>
        <v>INDEC-PB - 37510-1</v>
      </c>
      <c r="E371" s="114" t="s">
        <v>538</v>
      </c>
    </row>
    <row r="372" spans="1:5" x14ac:dyDescent="0.2">
      <c r="A372" s="81">
        <v>44440</v>
      </c>
      <c r="B372" s="83" t="s">
        <v>150</v>
      </c>
      <c r="C372" s="81">
        <v>1</v>
      </c>
      <c r="D372" s="81" t="str">
        <f t="shared" si="12"/>
        <v>INDEC-PB - 44440-1</v>
      </c>
      <c r="E372" s="114" t="s">
        <v>539</v>
      </c>
    </row>
    <row r="373" spans="1:5" x14ac:dyDescent="0.2">
      <c r="A373" s="81">
        <v>35110</v>
      </c>
      <c r="B373" s="83" t="s">
        <v>150</v>
      </c>
      <c r="C373" s="81">
        <v>5</v>
      </c>
      <c r="D373" s="81" t="str">
        <f t="shared" si="12"/>
        <v>INDEC-PB - 35110-5</v>
      </c>
      <c r="E373" s="114" t="s">
        <v>540</v>
      </c>
    </row>
    <row r="374" spans="1:5" x14ac:dyDescent="0.2">
      <c r="A374" s="81">
        <v>46212</v>
      </c>
      <c r="B374" s="83" t="s">
        <v>150</v>
      </c>
      <c r="C374" s="81">
        <v>1</v>
      </c>
      <c r="D374" s="81" t="str">
        <f t="shared" si="12"/>
        <v>INDEC-PB - 46212-1</v>
      </c>
      <c r="E374" s="114" t="s">
        <v>541</v>
      </c>
    </row>
    <row r="375" spans="1:5" x14ac:dyDescent="0.2">
      <c r="A375" s="81">
        <v>33340</v>
      </c>
      <c r="B375" s="83" t="s">
        <v>150</v>
      </c>
      <c r="C375" s="81">
        <v>1</v>
      </c>
      <c r="D375" s="81" t="str">
        <f t="shared" si="12"/>
        <v>INDEC-PB - 33340-1</v>
      </c>
      <c r="E375" s="114" t="s">
        <v>542</v>
      </c>
    </row>
    <row r="376" spans="1:5" x14ac:dyDescent="0.2">
      <c r="A376" s="81">
        <v>37350</v>
      </c>
      <c r="B376" s="83" t="s">
        <v>150</v>
      </c>
      <c r="C376" s="81">
        <v>1</v>
      </c>
      <c r="D376" s="81" t="str">
        <f t="shared" si="12"/>
        <v>INDEC-PB - 37350-1</v>
      </c>
      <c r="E376" s="114" t="s">
        <v>543</v>
      </c>
    </row>
    <row r="377" spans="1:5" x14ac:dyDescent="0.2">
      <c r="A377" s="81">
        <v>37320</v>
      </c>
      <c r="B377" s="83" t="s">
        <v>150</v>
      </c>
      <c r="C377" s="81">
        <v>1</v>
      </c>
      <c r="D377" s="81" t="str">
        <f t="shared" si="12"/>
        <v>INDEC-PB - 37320-1</v>
      </c>
      <c r="E377" s="114" t="s">
        <v>544</v>
      </c>
    </row>
    <row r="378" spans="1:5" x14ac:dyDescent="0.2">
      <c r="A378" s="81">
        <v>41532</v>
      </c>
      <c r="B378" s="83" t="s">
        <v>150</v>
      </c>
      <c r="C378" s="81">
        <v>11</v>
      </c>
      <c r="D378" s="81" t="str">
        <f t="shared" si="12"/>
        <v>INDEC-PB - 41532-11</v>
      </c>
      <c r="E378" s="114" t="s">
        <v>545</v>
      </c>
    </row>
    <row r="379" spans="1:5" x14ac:dyDescent="0.2">
      <c r="A379" s="81">
        <v>41532</v>
      </c>
      <c r="B379" s="83" t="s">
        <v>150</v>
      </c>
      <c r="C379" s="81">
        <v>1</v>
      </c>
      <c r="D379" s="81" t="str">
        <f t="shared" si="12"/>
        <v>INDEC-PB - 41532-1</v>
      </c>
      <c r="E379" s="114" t="s">
        <v>546</v>
      </c>
    </row>
    <row r="380" spans="1:5" x14ac:dyDescent="0.2">
      <c r="A380" s="81">
        <v>31430</v>
      </c>
      <c r="B380" s="83" t="s">
        <v>150</v>
      </c>
      <c r="C380" s="81">
        <v>1</v>
      </c>
      <c r="D380" s="81" t="str">
        <f t="shared" si="12"/>
        <v>INDEC-PB - 31430-1</v>
      </c>
      <c r="E380" s="114" t="s">
        <v>547</v>
      </c>
    </row>
    <row r="381" spans="1:5" x14ac:dyDescent="0.2">
      <c r="A381" s="81">
        <v>31100</v>
      </c>
      <c r="B381" s="83" t="s">
        <v>150</v>
      </c>
      <c r="C381" s="81">
        <v>1</v>
      </c>
      <c r="D381" s="81" t="str">
        <f t="shared" si="12"/>
        <v>INDEC-PB - 31100-1</v>
      </c>
      <c r="E381" s="114" t="s">
        <v>548</v>
      </c>
    </row>
    <row r="382" spans="1:5" x14ac:dyDescent="0.2">
      <c r="A382" s="81">
        <v>31420</v>
      </c>
      <c r="B382" s="83" t="s">
        <v>150</v>
      </c>
      <c r="C382" s="81">
        <v>1</v>
      </c>
      <c r="D382" s="81" t="str">
        <f t="shared" si="12"/>
        <v>INDEC-PB - 31420-1</v>
      </c>
      <c r="E382" s="114" t="s">
        <v>549</v>
      </c>
    </row>
    <row r="383" spans="1:5" x14ac:dyDescent="0.2">
      <c r="A383" s="81">
        <v>31420</v>
      </c>
      <c r="B383" s="83" t="s">
        <v>150</v>
      </c>
      <c r="C383" s="81">
        <v>2</v>
      </c>
      <c r="D383" s="81" t="str">
        <f t="shared" si="12"/>
        <v>INDEC-PB - 31420-2</v>
      </c>
      <c r="E383" s="114" t="s">
        <v>550</v>
      </c>
    </row>
    <row r="384" spans="1:5" x14ac:dyDescent="0.2">
      <c r="A384" s="81">
        <v>44222</v>
      </c>
      <c r="B384" s="83" t="s">
        <v>150</v>
      </c>
      <c r="C384" s="81">
        <v>1</v>
      </c>
      <c r="D384" s="81" t="str">
        <f t="shared" si="12"/>
        <v>INDEC-PB - 44222-1</v>
      </c>
      <c r="E384" s="114" t="s">
        <v>551</v>
      </c>
    </row>
    <row r="385" spans="1:5" x14ac:dyDescent="0.2">
      <c r="A385" s="81">
        <v>44427</v>
      </c>
      <c r="B385" s="83" t="s">
        <v>150</v>
      </c>
      <c r="C385" s="81">
        <v>1</v>
      </c>
      <c r="D385" s="81" t="str">
        <f t="shared" si="12"/>
        <v>INDEC-PB - 44427-1</v>
      </c>
      <c r="E385" s="114" t="s">
        <v>552</v>
      </c>
    </row>
    <row r="386" spans="1:5" x14ac:dyDescent="0.2">
      <c r="A386" s="81">
        <v>44430</v>
      </c>
      <c r="B386" s="83" t="s">
        <v>150</v>
      </c>
      <c r="C386" s="81">
        <v>1</v>
      </c>
      <c r="D386" s="81" t="str">
        <f t="shared" si="12"/>
        <v>INDEC-PB - 44430-1</v>
      </c>
      <c r="E386" s="114" t="s">
        <v>553</v>
      </c>
    </row>
    <row r="387" spans="1:5" x14ac:dyDescent="0.2">
      <c r="A387" s="81">
        <v>37930</v>
      </c>
      <c r="B387" s="83" t="s">
        <v>150</v>
      </c>
      <c r="C387" s="81">
        <v>1</v>
      </c>
      <c r="D387" s="81" t="str">
        <f t="shared" si="12"/>
        <v>INDEC-PB - 37930-1</v>
      </c>
      <c r="E387" s="114" t="s">
        <v>554</v>
      </c>
    </row>
    <row r="388" spans="1:5" x14ac:dyDescent="0.2">
      <c r="A388" s="81">
        <v>37330</v>
      </c>
      <c r="B388" s="83" t="s">
        <v>150</v>
      </c>
      <c r="C388" s="81">
        <v>1</v>
      </c>
      <c r="D388" s="81" t="str">
        <f t="shared" si="12"/>
        <v>INDEC-PB - 37330-1</v>
      </c>
      <c r="E388" s="114" t="s">
        <v>555</v>
      </c>
    </row>
    <row r="389" spans="1:5" x14ac:dyDescent="0.2">
      <c r="A389" s="81">
        <v>37540</v>
      </c>
      <c r="B389" s="83" t="s">
        <v>150</v>
      </c>
      <c r="C389" s="81">
        <v>1</v>
      </c>
      <c r="D389" s="81" t="str">
        <f t="shared" si="12"/>
        <v>INDEC-PB - 37540-1</v>
      </c>
      <c r="E389" s="114" t="s">
        <v>556</v>
      </c>
    </row>
    <row r="390" spans="1:5" x14ac:dyDescent="0.2">
      <c r="A390" s="81">
        <v>43121</v>
      </c>
      <c r="B390" s="83" t="s">
        <v>150</v>
      </c>
      <c r="C390" s="81">
        <v>1</v>
      </c>
      <c r="D390" s="81" t="str">
        <f t="shared" si="12"/>
        <v>INDEC-PB - 43121-1</v>
      </c>
      <c r="E390" s="114" t="s">
        <v>557</v>
      </c>
    </row>
    <row r="391" spans="1:5" x14ac:dyDescent="0.2">
      <c r="A391" s="81">
        <v>46112</v>
      </c>
      <c r="B391" s="83" t="s">
        <v>150</v>
      </c>
      <c r="C391" s="81">
        <v>1</v>
      </c>
      <c r="D391" s="81" t="str">
        <f t="shared" si="12"/>
        <v>INDEC-PB - 46112-1</v>
      </c>
      <c r="E391" s="114" t="s">
        <v>558</v>
      </c>
    </row>
    <row r="392" spans="1:5" x14ac:dyDescent="0.2">
      <c r="A392" s="81">
        <v>43122</v>
      </c>
      <c r="B392" s="83" t="s">
        <v>150</v>
      </c>
      <c r="C392" s="81">
        <v>1</v>
      </c>
      <c r="D392" s="81" t="str">
        <f t="shared" si="12"/>
        <v>INDEC-PB - 43122-1</v>
      </c>
      <c r="E392" s="114" t="s">
        <v>559</v>
      </c>
    </row>
    <row r="393" spans="1:5" x14ac:dyDescent="0.2">
      <c r="A393" s="81">
        <v>49911</v>
      </c>
      <c r="B393" s="83" t="s">
        <v>150</v>
      </c>
      <c r="C393" s="81">
        <v>1</v>
      </c>
      <c r="D393" s="81" t="str">
        <f t="shared" si="12"/>
        <v>INDEC-PB - 49911-1</v>
      </c>
      <c r="E393" s="114" t="s">
        <v>560</v>
      </c>
    </row>
    <row r="394" spans="1:5" x14ac:dyDescent="0.2">
      <c r="A394" s="81">
        <v>33310</v>
      </c>
      <c r="B394" s="83" t="s">
        <v>150</v>
      </c>
      <c r="C394" s="81">
        <v>1</v>
      </c>
      <c r="D394" s="81" t="str">
        <f t="shared" si="12"/>
        <v>INDEC-PB - 33310-1</v>
      </c>
      <c r="E394" s="114" t="s">
        <v>561</v>
      </c>
    </row>
    <row r="395" spans="1:5" x14ac:dyDescent="0.2">
      <c r="A395" s="81">
        <v>32129</v>
      </c>
      <c r="B395" s="83" t="s">
        <v>150</v>
      </c>
      <c r="C395" s="81">
        <v>1</v>
      </c>
      <c r="D395" s="81" t="str">
        <f t="shared" si="12"/>
        <v>INDEC-PB - 32129-1</v>
      </c>
      <c r="E395" s="114" t="s">
        <v>562</v>
      </c>
    </row>
    <row r="396" spans="1:5" x14ac:dyDescent="0.2">
      <c r="A396" s="81">
        <v>37990</v>
      </c>
      <c r="B396" s="83" t="s">
        <v>150</v>
      </c>
      <c r="C396" s="81">
        <v>2</v>
      </c>
      <c r="D396" s="81" t="str">
        <f t="shared" si="12"/>
        <v>INDEC-PB - 37990-2</v>
      </c>
      <c r="E396" s="114" t="s">
        <v>563</v>
      </c>
    </row>
    <row r="397" spans="1:5" x14ac:dyDescent="0.2">
      <c r="A397" s="81">
        <v>41251</v>
      </c>
      <c r="B397" s="83" t="s">
        <v>150</v>
      </c>
      <c r="C397" s="81">
        <v>1</v>
      </c>
      <c r="D397" s="81" t="str">
        <f t="shared" si="12"/>
        <v>INDEC-PB - 41251-1</v>
      </c>
      <c r="E397" s="114" t="s">
        <v>564</v>
      </c>
    </row>
    <row r="398" spans="1:5" x14ac:dyDescent="0.2">
      <c r="A398" s="81">
        <v>12010</v>
      </c>
      <c r="B398" s="83" t="s">
        <v>150</v>
      </c>
      <c r="C398" s="81">
        <v>1</v>
      </c>
      <c r="D398" s="81" t="str">
        <f t="shared" si="12"/>
        <v>INDEC-PB - 12010-1</v>
      </c>
      <c r="E398" s="114" t="s">
        <v>565</v>
      </c>
    </row>
    <row r="399" spans="1:5" x14ac:dyDescent="0.2">
      <c r="A399" s="81">
        <v>15320</v>
      </c>
      <c r="B399" s="83" t="s">
        <v>150</v>
      </c>
      <c r="C399" s="81">
        <v>1</v>
      </c>
      <c r="D399" s="81" t="str">
        <f t="shared" si="12"/>
        <v>INDEC-PB - 15320-1</v>
      </c>
      <c r="E399" s="114" t="s">
        <v>566</v>
      </c>
    </row>
    <row r="400" spans="1:5" x14ac:dyDescent="0.2">
      <c r="A400" s="81">
        <v>41116</v>
      </c>
      <c r="B400" s="83" t="s">
        <v>150</v>
      </c>
      <c r="C400" s="81">
        <v>1</v>
      </c>
      <c r="D400" s="81" t="str">
        <f t="shared" si="12"/>
        <v>INDEC-PB - 41116-1</v>
      </c>
      <c r="E400" s="114" t="s">
        <v>567</v>
      </c>
    </row>
    <row r="401" spans="1:5" x14ac:dyDescent="0.2">
      <c r="A401" s="81">
        <v>42999</v>
      </c>
      <c r="B401" s="83" t="s">
        <v>150</v>
      </c>
      <c r="C401" s="81">
        <v>1</v>
      </c>
      <c r="D401" s="81" t="str">
        <f t="shared" si="12"/>
        <v>INDEC-PB - 42999-1</v>
      </c>
      <c r="E401" s="114" t="s">
        <v>568</v>
      </c>
    </row>
    <row r="402" spans="1:5" x14ac:dyDescent="0.2">
      <c r="A402" s="81">
        <v>35110</v>
      </c>
      <c r="B402" s="83" t="s">
        <v>150</v>
      </c>
      <c r="C402" s="81">
        <v>3</v>
      </c>
      <c r="D402" s="81" t="str">
        <f t="shared" si="12"/>
        <v>INDEC-PB - 35110-3</v>
      </c>
      <c r="E402" s="114" t="s">
        <v>569</v>
      </c>
    </row>
    <row r="403" spans="1:5" x14ac:dyDescent="0.2">
      <c r="A403" s="81">
        <v>34740</v>
      </c>
      <c r="B403" s="83" t="s">
        <v>150</v>
      </c>
      <c r="C403" s="81">
        <v>6</v>
      </c>
      <c r="D403" s="81" t="str">
        <f t="shared" si="12"/>
        <v>INDEC-PB - 34740-6</v>
      </c>
      <c r="E403" s="114" t="s">
        <v>570</v>
      </c>
    </row>
    <row r="404" spans="1:5" x14ac:dyDescent="0.2">
      <c r="A404" s="81">
        <v>34730</v>
      </c>
      <c r="B404" s="83" t="s">
        <v>150</v>
      </c>
      <c r="C404" s="81">
        <v>1</v>
      </c>
      <c r="D404" s="81" t="str">
        <f t="shared" si="12"/>
        <v>INDEC-PB - 34730-1</v>
      </c>
      <c r="E404" s="114" t="s">
        <v>571</v>
      </c>
    </row>
    <row r="405" spans="1:5" x14ac:dyDescent="0.2">
      <c r="A405" s="81">
        <v>34720</v>
      </c>
      <c r="B405" s="83" t="s">
        <v>150</v>
      </c>
      <c r="C405" s="81">
        <v>1</v>
      </c>
      <c r="D405" s="81" t="str">
        <f t="shared" si="12"/>
        <v>INDEC-PB - 34720-1</v>
      </c>
      <c r="E405" s="114" t="s">
        <v>572</v>
      </c>
    </row>
    <row r="406" spans="1:5" x14ac:dyDescent="0.2">
      <c r="A406" s="81">
        <v>34710</v>
      </c>
      <c r="B406" s="83" t="s">
        <v>150</v>
      </c>
      <c r="C406" s="81">
        <v>1</v>
      </c>
      <c r="D406" s="81" t="str">
        <f t="shared" si="12"/>
        <v>INDEC-PB - 34710-1</v>
      </c>
      <c r="E406" s="114" t="s">
        <v>573</v>
      </c>
    </row>
    <row r="407" spans="1:5" x14ac:dyDescent="0.2">
      <c r="A407" s="81">
        <v>41530</v>
      </c>
      <c r="B407" s="83" t="s">
        <v>150</v>
      </c>
      <c r="C407" s="81">
        <v>1</v>
      </c>
      <c r="D407" s="81" t="str">
        <f t="shared" si="12"/>
        <v>INDEC-PB - 41530-1</v>
      </c>
      <c r="E407" s="114" t="s">
        <v>574</v>
      </c>
    </row>
    <row r="408" spans="1:5" x14ac:dyDescent="0.2">
      <c r="A408" s="81">
        <v>41510</v>
      </c>
      <c r="B408" s="83" t="s">
        <v>150</v>
      </c>
      <c r="C408" s="81">
        <v>1</v>
      </c>
      <c r="D408" s="81" t="str">
        <f t="shared" si="12"/>
        <v>INDEC-PB - 41510-1</v>
      </c>
      <c r="E408" s="114" t="s">
        <v>575</v>
      </c>
    </row>
    <row r="409" spans="1:5" x14ac:dyDescent="0.2">
      <c r="A409" s="81">
        <v>31600</v>
      </c>
      <c r="B409" s="83" t="s">
        <v>150</v>
      </c>
      <c r="C409" s="81">
        <v>2</v>
      </c>
      <c r="D409" s="81" t="str">
        <f t="shared" si="12"/>
        <v>INDEC-PB - 31600-2</v>
      </c>
      <c r="E409" s="114" t="s">
        <v>576</v>
      </c>
    </row>
    <row r="410" spans="1:5" x14ac:dyDescent="0.2">
      <c r="A410" s="81">
        <v>49129</v>
      </c>
      <c r="B410" s="83" t="s">
        <v>150</v>
      </c>
      <c r="C410" s="81">
        <v>2</v>
      </c>
      <c r="D410" s="81" t="str">
        <f t="shared" si="12"/>
        <v>INDEC-PB - 49129-2</v>
      </c>
      <c r="E410" s="114" t="s">
        <v>577</v>
      </c>
    </row>
    <row r="411" spans="1:5" x14ac:dyDescent="0.2">
      <c r="A411" s="81">
        <v>34740</v>
      </c>
      <c r="B411" s="83" t="s">
        <v>150</v>
      </c>
      <c r="C411" s="81">
        <v>1</v>
      </c>
      <c r="D411" s="81" t="str">
        <f t="shared" si="12"/>
        <v>INDEC-PB - 34740-1</v>
      </c>
      <c r="E411" s="114" t="s">
        <v>578</v>
      </c>
    </row>
    <row r="412" spans="1:5" x14ac:dyDescent="0.2">
      <c r="A412" s="81">
        <v>43310</v>
      </c>
      <c r="B412" s="83" t="s">
        <v>150</v>
      </c>
      <c r="C412" s="81">
        <v>1</v>
      </c>
      <c r="D412" s="81" t="str">
        <f t="shared" si="12"/>
        <v>INDEC-PB - 43310-1</v>
      </c>
      <c r="E412" s="114" t="s">
        <v>579</v>
      </c>
    </row>
    <row r="413" spans="1:5" x14ac:dyDescent="0.2">
      <c r="A413" s="81">
        <v>44240</v>
      </c>
      <c r="B413" s="83" t="s">
        <v>150</v>
      </c>
      <c r="C413" s="81">
        <v>1</v>
      </c>
      <c r="D413" s="81" t="str">
        <f t="shared" si="12"/>
        <v>INDEC-PB - 44240-1</v>
      </c>
      <c r="E413" s="114" t="s">
        <v>580</v>
      </c>
    </row>
    <row r="414" spans="1:5" x14ac:dyDescent="0.2">
      <c r="A414" s="81">
        <v>33500</v>
      </c>
      <c r="B414" s="83" t="s">
        <v>150</v>
      </c>
      <c r="C414" s="81">
        <v>1</v>
      </c>
      <c r="D414" s="81" t="str">
        <f t="shared" si="12"/>
        <v>INDEC-PB - 33500-1</v>
      </c>
      <c r="E414" s="114" t="s">
        <v>581</v>
      </c>
    </row>
    <row r="415" spans="1:5" x14ac:dyDescent="0.2">
      <c r="A415" s="81">
        <v>44214</v>
      </c>
      <c r="B415" s="83" t="s">
        <v>150</v>
      </c>
      <c r="C415" s="81">
        <v>1</v>
      </c>
      <c r="D415" s="81" t="str">
        <f t="shared" si="12"/>
        <v>INDEC-PB - 44214-1</v>
      </c>
      <c r="E415" s="114" t="s">
        <v>582</v>
      </c>
    </row>
    <row r="416" spans="1:5" x14ac:dyDescent="0.2">
      <c r="A416" s="81">
        <v>37350</v>
      </c>
      <c r="B416" s="83" t="s">
        <v>150</v>
      </c>
      <c r="C416" s="81">
        <v>2</v>
      </c>
      <c r="D416" s="81" t="str">
        <f t="shared" si="12"/>
        <v>INDEC-PB - 37350-2</v>
      </c>
      <c r="E416" s="114" t="s">
        <v>583</v>
      </c>
    </row>
    <row r="417" spans="1:5" x14ac:dyDescent="0.2">
      <c r="A417" s="81">
        <v>42943</v>
      </c>
      <c r="B417" s="83" t="s">
        <v>150</v>
      </c>
      <c r="C417" s="81">
        <v>1</v>
      </c>
      <c r="D417" s="81" t="str">
        <f t="shared" si="12"/>
        <v>INDEC-PB - 42943-1</v>
      </c>
      <c r="E417" s="114" t="s">
        <v>584</v>
      </c>
    </row>
    <row r="418" spans="1:5" x14ac:dyDescent="0.2">
      <c r="A418" s="81">
        <v>36990</v>
      </c>
      <c r="B418" s="83" t="s">
        <v>150</v>
      </c>
      <c r="C418" s="81">
        <v>1</v>
      </c>
      <c r="D418" s="81" t="str">
        <f t="shared" si="12"/>
        <v>INDEC-PB - 36990-1</v>
      </c>
      <c r="E418" s="114" t="s">
        <v>585</v>
      </c>
    </row>
    <row r="419" spans="1:5" x14ac:dyDescent="0.2">
      <c r="A419" s="81">
        <v>46121</v>
      </c>
      <c r="B419" s="83" t="s">
        <v>150</v>
      </c>
      <c r="C419" s="81">
        <v>1</v>
      </c>
      <c r="D419" s="81" t="str">
        <f t="shared" si="12"/>
        <v>INDEC-PB - 46121-1</v>
      </c>
      <c r="E419" s="114" t="s">
        <v>586</v>
      </c>
    </row>
    <row r="420" spans="1:5" x14ac:dyDescent="0.2">
      <c r="A420" s="81">
        <v>49115</v>
      </c>
      <c r="B420" s="83" t="s">
        <v>150</v>
      </c>
      <c r="C420" s="81">
        <v>1</v>
      </c>
      <c r="D420" s="81" t="str">
        <f t="shared" si="12"/>
        <v>INDEC-PB - 49115-1</v>
      </c>
      <c r="E420" s="114" t="s">
        <v>587</v>
      </c>
    </row>
    <row r="421" spans="1:5" x14ac:dyDescent="0.2">
      <c r="A421" s="81">
        <v>37113</v>
      </c>
      <c r="B421" s="83" t="s">
        <v>150</v>
      </c>
      <c r="C421" s="81">
        <v>1</v>
      </c>
      <c r="D421" s="81" t="str">
        <f t="shared" si="12"/>
        <v>INDEC-PB - 37113-1</v>
      </c>
      <c r="E421" s="114" t="s">
        <v>588</v>
      </c>
    </row>
    <row r="422" spans="1:5" x14ac:dyDescent="0.2">
      <c r="A422" s="81">
        <v>37199</v>
      </c>
      <c r="B422" s="83" t="s">
        <v>150</v>
      </c>
      <c r="C422" s="81">
        <v>3</v>
      </c>
      <c r="D422" s="81" t="str">
        <f t="shared" si="12"/>
        <v>INDEC-PB - 37199-3</v>
      </c>
      <c r="E422" s="114" t="s">
        <v>589</v>
      </c>
    </row>
    <row r="423" spans="1:5" x14ac:dyDescent="0.2">
      <c r="A423" s="81">
        <v>37199</v>
      </c>
      <c r="B423" s="83" t="s">
        <v>150</v>
      </c>
      <c r="C423" s="81">
        <v>1</v>
      </c>
      <c r="D423" s="81" t="str">
        <f t="shared" si="12"/>
        <v>INDEC-PB - 37199-1</v>
      </c>
      <c r="E423" s="114" t="s">
        <v>590</v>
      </c>
    </row>
    <row r="424" spans="1:5" x14ac:dyDescent="0.2">
      <c r="A424" s="81">
        <v>37199</v>
      </c>
      <c r="B424" s="83" t="s">
        <v>150</v>
      </c>
      <c r="C424" s="81">
        <v>2</v>
      </c>
      <c r="D424" s="81" t="str">
        <f t="shared" si="12"/>
        <v>INDEC-PB - 37199-2</v>
      </c>
      <c r="E424" s="114" t="s">
        <v>591</v>
      </c>
    </row>
    <row r="425" spans="1:5" x14ac:dyDescent="0.2">
      <c r="A425" s="81">
        <v>15200</v>
      </c>
      <c r="B425" s="83" t="s">
        <v>150</v>
      </c>
      <c r="C425" s="81">
        <v>1</v>
      </c>
      <c r="D425" s="81" t="str">
        <f t="shared" si="12"/>
        <v>INDEC-PB - 15200-1</v>
      </c>
      <c r="E425" s="114" t="s">
        <v>592</v>
      </c>
    </row>
    <row r="426" spans="1:5" x14ac:dyDescent="0.2">
      <c r="D426" s="115"/>
      <c r="E426" s="116"/>
    </row>
    <row r="427" spans="1:5" x14ac:dyDescent="0.2">
      <c r="D427" s="117"/>
      <c r="E427" s="116" t="s">
        <v>593</v>
      </c>
    </row>
    <row r="428" spans="1:5" x14ac:dyDescent="0.2">
      <c r="A428" s="83">
        <v>94920</v>
      </c>
      <c r="B428" s="83" t="s">
        <v>150</v>
      </c>
      <c r="C428" s="81">
        <v>1</v>
      </c>
      <c r="D428" s="81" t="str">
        <f t="shared" ref="D428:D445" si="13">CONCATENATE("INDEC-PB - ",A428,B428,C428)</f>
        <v>INDEC-PB - 94920-1</v>
      </c>
      <c r="E428" s="114" t="s">
        <v>594</v>
      </c>
    </row>
    <row r="429" spans="1:5" x14ac:dyDescent="0.2">
      <c r="A429" s="83">
        <v>91223</v>
      </c>
      <c r="B429" s="83" t="s">
        <v>150</v>
      </c>
      <c r="C429" s="81">
        <v>1</v>
      </c>
      <c r="D429" s="81" t="str">
        <f t="shared" si="13"/>
        <v>INDEC-PB - 91223-1</v>
      </c>
      <c r="E429" s="114" t="s">
        <v>595</v>
      </c>
    </row>
    <row r="430" spans="1:5" x14ac:dyDescent="0.2">
      <c r="A430" s="83">
        <v>91211</v>
      </c>
      <c r="B430" s="83" t="s">
        <v>150</v>
      </c>
      <c r="C430" s="81">
        <v>11</v>
      </c>
      <c r="D430" s="81" t="str">
        <f t="shared" si="13"/>
        <v>INDEC-PB - 91211-11</v>
      </c>
      <c r="E430" s="114" t="s">
        <v>596</v>
      </c>
    </row>
    <row r="431" spans="1:5" x14ac:dyDescent="0.2">
      <c r="A431" s="83">
        <v>91211</v>
      </c>
      <c r="B431" s="83" t="s">
        <v>150</v>
      </c>
      <c r="C431" s="81">
        <v>1</v>
      </c>
      <c r="D431" s="81" t="str">
        <f t="shared" si="13"/>
        <v>INDEC-PB - 91211-1</v>
      </c>
      <c r="E431" s="114" t="s">
        <v>597</v>
      </c>
    </row>
    <row r="432" spans="1:5" x14ac:dyDescent="0.2">
      <c r="A432" s="83">
        <v>91511</v>
      </c>
      <c r="B432" s="83" t="s">
        <v>150</v>
      </c>
      <c r="C432" s="81">
        <v>1</v>
      </c>
      <c r="D432" s="81" t="str">
        <f t="shared" si="13"/>
        <v>INDEC-PB - 91511-1</v>
      </c>
      <c r="E432" s="114" t="s">
        <v>598</v>
      </c>
    </row>
    <row r="433" spans="1:5" x14ac:dyDescent="0.2">
      <c r="A433" s="83">
        <v>91547</v>
      </c>
      <c r="B433" s="83" t="s">
        <v>150</v>
      </c>
      <c r="C433" s="81">
        <v>1</v>
      </c>
      <c r="D433" s="81" t="str">
        <f t="shared" si="13"/>
        <v>INDEC-PB - 91547-1</v>
      </c>
      <c r="E433" s="114" t="s">
        <v>599</v>
      </c>
    </row>
    <row r="434" spans="1:5" x14ac:dyDescent="0.2">
      <c r="A434" s="83">
        <v>81100</v>
      </c>
      <c r="B434" s="83" t="s">
        <v>150</v>
      </c>
      <c r="C434" s="81">
        <v>1</v>
      </c>
      <c r="D434" s="81" t="str">
        <f t="shared" si="13"/>
        <v>INDEC-PB - 81100-1</v>
      </c>
      <c r="E434" s="114" t="s">
        <v>600</v>
      </c>
    </row>
    <row r="435" spans="1:5" x14ac:dyDescent="0.2">
      <c r="A435" s="83">
        <v>91601</v>
      </c>
      <c r="B435" s="83" t="s">
        <v>150</v>
      </c>
      <c r="C435" s="81">
        <v>2</v>
      </c>
      <c r="D435" s="81" t="str">
        <f t="shared" si="13"/>
        <v>INDEC-PB - 91601-2</v>
      </c>
      <c r="E435" s="114" t="s">
        <v>601</v>
      </c>
    </row>
    <row r="436" spans="1:5" x14ac:dyDescent="0.2">
      <c r="A436" s="83">
        <v>94214</v>
      </c>
      <c r="B436" s="83" t="s">
        <v>150</v>
      </c>
      <c r="C436" s="81">
        <v>1</v>
      </c>
      <c r="D436" s="81" t="str">
        <f t="shared" si="13"/>
        <v>INDEC-PB - 94214-1</v>
      </c>
      <c r="E436" s="114" t="s">
        <v>602</v>
      </c>
    </row>
    <row r="437" spans="1:5" x14ac:dyDescent="0.2">
      <c r="A437" s="83">
        <v>94216</v>
      </c>
      <c r="B437" s="83" t="s">
        <v>150</v>
      </c>
      <c r="C437" s="81">
        <v>1</v>
      </c>
      <c r="D437" s="81" t="str">
        <f t="shared" si="13"/>
        <v>INDEC-PB - 94216-1</v>
      </c>
      <c r="E437" s="114" t="s">
        <v>603</v>
      </c>
    </row>
    <row r="438" spans="1:5" x14ac:dyDescent="0.2">
      <c r="A438" s="83">
        <v>93310</v>
      </c>
      <c r="B438" s="83" t="s">
        <v>150</v>
      </c>
      <c r="C438" s="81">
        <v>2</v>
      </c>
      <c r="D438" s="81" t="str">
        <f t="shared" si="13"/>
        <v>INDEC-PB - 93310-2</v>
      </c>
      <c r="E438" s="114" t="s">
        <v>604</v>
      </c>
    </row>
    <row r="439" spans="1:5" x14ac:dyDescent="0.2">
      <c r="A439" s="83">
        <v>82129</v>
      </c>
      <c r="B439" s="83" t="s">
        <v>150</v>
      </c>
      <c r="C439" s="81">
        <v>1</v>
      </c>
      <c r="D439" s="81" t="str">
        <f t="shared" si="13"/>
        <v>INDEC-PB - 82129-1</v>
      </c>
      <c r="E439" s="114" t="s">
        <v>605</v>
      </c>
    </row>
    <row r="440" spans="1:5" x14ac:dyDescent="0.2">
      <c r="A440" s="83">
        <v>91251</v>
      </c>
      <c r="B440" s="83" t="s">
        <v>150</v>
      </c>
      <c r="C440" s="81">
        <v>1</v>
      </c>
      <c r="D440" s="81" t="str">
        <f t="shared" si="13"/>
        <v>INDEC-PB - 91251-1</v>
      </c>
      <c r="E440" s="114" t="s">
        <v>606</v>
      </c>
    </row>
    <row r="441" spans="1:5" x14ac:dyDescent="0.2">
      <c r="A441" s="83">
        <v>93310</v>
      </c>
      <c r="B441" s="83" t="s">
        <v>150</v>
      </c>
      <c r="C441" s="81">
        <v>1</v>
      </c>
      <c r="D441" s="81" t="str">
        <f t="shared" si="13"/>
        <v>INDEC-PB - 93310-1</v>
      </c>
      <c r="E441" s="114" t="s">
        <v>607</v>
      </c>
    </row>
    <row r="442" spans="1:5" x14ac:dyDescent="0.2">
      <c r="A442" s="83">
        <v>84710</v>
      </c>
      <c r="B442" s="83" t="s">
        <v>150</v>
      </c>
      <c r="C442" s="81">
        <v>1</v>
      </c>
      <c r="D442" s="81" t="str">
        <f t="shared" si="13"/>
        <v>INDEC-PB - 84710-1</v>
      </c>
      <c r="E442" s="114" t="s">
        <v>608</v>
      </c>
    </row>
    <row r="443" spans="1:5" x14ac:dyDescent="0.2">
      <c r="A443" s="83">
        <v>84740</v>
      </c>
      <c r="B443" s="83" t="s">
        <v>150</v>
      </c>
      <c r="C443" s="81">
        <v>1</v>
      </c>
      <c r="D443" s="81" t="str">
        <f t="shared" si="13"/>
        <v>INDEC-PB - 84740-1</v>
      </c>
      <c r="E443" s="114" t="s">
        <v>609</v>
      </c>
    </row>
    <row r="444" spans="1:5" x14ac:dyDescent="0.2">
      <c r="A444" s="83">
        <v>84230</v>
      </c>
      <c r="B444" s="83" t="s">
        <v>150</v>
      </c>
      <c r="C444" s="81">
        <v>1</v>
      </c>
      <c r="D444" s="81" t="str">
        <f t="shared" si="13"/>
        <v>INDEC-PB - 84230-1</v>
      </c>
      <c r="E444" s="114" t="s">
        <v>610</v>
      </c>
    </row>
    <row r="445" spans="1:5" x14ac:dyDescent="0.2">
      <c r="A445" s="83">
        <v>85490</v>
      </c>
      <c r="B445" s="83" t="s">
        <v>150</v>
      </c>
      <c r="C445" s="81">
        <v>1</v>
      </c>
      <c r="D445" s="81" t="str">
        <f t="shared" si="13"/>
        <v>INDEC-PB - 85490-1</v>
      </c>
      <c r="E445" s="114" t="s">
        <v>611</v>
      </c>
    </row>
    <row r="448" spans="1:5" x14ac:dyDescent="0.2">
      <c r="A448" s="79" t="s">
        <v>613</v>
      </c>
      <c r="B448" s="118"/>
      <c r="C448" s="119"/>
      <c r="D448" s="114"/>
    </row>
    <row r="449" spans="1:5" x14ac:dyDescent="0.2">
      <c r="A449" s="89"/>
      <c r="B449" s="118"/>
      <c r="C449" s="119"/>
      <c r="D449" s="114"/>
    </row>
    <row r="450" spans="1:5" ht="12.75" customHeight="1" x14ac:dyDescent="0.2">
      <c r="A450" s="359" t="s">
        <v>614</v>
      </c>
      <c r="B450" s="359"/>
      <c r="C450" s="359"/>
      <c r="D450" s="360" t="s">
        <v>452</v>
      </c>
      <c r="E450" s="360" t="s">
        <v>148</v>
      </c>
    </row>
    <row r="451" spans="1:5" ht="12" customHeight="1" x14ac:dyDescent="0.2">
      <c r="A451" s="359" t="s">
        <v>615</v>
      </c>
      <c r="B451" s="359"/>
      <c r="C451" s="359"/>
      <c r="D451" s="360"/>
      <c r="E451" s="360"/>
    </row>
    <row r="452" spans="1:5" x14ac:dyDescent="0.2">
      <c r="A452" s="120"/>
      <c r="B452" s="119"/>
      <c r="C452" s="119"/>
      <c r="E452" s="121"/>
    </row>
    <row r="453" spans="1:5" x14ac:dyDescent="0.2">
      <c r="A453" s="120"/>
      <c r="B453" s="119"/>
      <c r="C453" s="119"/>
      <c r="E453" s="116" t="s">
        <v>616</v>
      </c>
    </row>
    <row r="454" spans="1:5" x14ac:dyDescent="0.2">
      <c r="A454" s="117">
        <v>2811</v>
      </c>
      <c r="B454" s="94" t="s">
        <v>150</v>
      </c>
      <c r="C454" s="81">
        <v>1</v>
      </c>
      <c r="D454" s="81" t="str">
        <f t="shared" ref="D454:D474" si="14">CONCATENATE("INDEC-PB - ",A454,B454,C454)</f>
        <v>INDEC-PB - 2811-1</v>
      </c>
      <c r="E454" s="101" t="s">
        <v>617</v>
      </c>
    </row>
    <row r="455" spans="1:5" x14ac:dyDescent="0.2">
      <c r="A455" s="117">
        <v>2710</v>
      </c>
      <c r="B455" s="94" t="s">
        <v>150</v>
      </c>
      <c r="C455" s="81">
        <v>1</v>
      </c>
      <c r="D455" s="81" t="str">
        <f t="shared" si="14"/>
        <v>INDEC-PB - 2710-1</v>
      </c>
      <c r="E455" s="101" t="s">
        <v>618</v>
      </c>
    </row>
    <row r="456" spans="1:5" x14ac:dyDescent="0.2">
      <c r="A456" s="117">
        <v>2922</v>
      </c>
      <c r="B456" s="94" t="s">
        <v>150</v>
      </c>
      <c r="C456" s="81">
        <v>1</v>
      </c>
      <c r="D456" s="81" t="str">
        <f t="shared" si="14"/>
        <v>INDEC-PB - 2922-1</v>
      </c>
      <c r="E456" s="101" t="s">
        <v>619</v>
      </c>
    </row>
    <row r="457" spans="1:5" x14ac:dyDescent="0.2">
      <c r="A457" s="117">
        <v>2691</v>
      </c>
      <c r="B457" s="94" t="s">
        <v>150</v>
      </c>
      <c r="D457" s="81" t="str">
        <f t="shared" si="14"/>
        <v>INDEC-PB - 2691-</v>
      </c>
      <c r="E457" s="101" t="s">
        <v>620</v>
      </c>
    </row>
    <row r="458" spans="1:5" x14ac:dyDescent="0.2">
      <c r="A458" s="117">
        <v>2695</v>
      </c>
      <c r="B458" s="94" t="s">
        <v>150</v>
      </c>
      <c r="D458" s="81" t="str">
        <f t="shared" si="14"/>
        <v>INDEC-PB - 2695-</v>
      </c>
      <c r="E458" s="101" t="s">
        <v>621</v>
      </c>
    </row>
    <row r="459" spans="1:5" x14ac:dyDescent="0.2">
      <c r="A459" s="117">
        <v>3410</v>
      </c>
      <c r="B459" s="94" t="s">
        <v>150</v>
      </c>
      <c r="C459" s="81">
        <v>2</v>
      </c>
      <c r="D459" s="81" t="str">
        <f t="shared" si="14"/>
        <v>INDEC-PB - 3410-2</v>
      </c>
      <c r="E459" s="101" t="s">
        <v>622</v>
      </c>
    </row>
    <row r="460" spans="1:5" x14ac:dyDescent="0.2">
      <c r="A460" s="117">
        <v>2520</v>
      </c>
      <c r="B460" s="94" t="s">
        <v>150</v>
      </c>
      <c r="C460" s="81">
        <v>1</v>
      </c>
      <c r="D460" s="81" t="str">
        <f t="shared" si="14"/>
        <v>INDEC-PB - 2520-1</v>
      </c>
      <c r="E460" s="114" t="s">
        <v>623</v>
      </c>
    </row>
    <row r="461" spans="1:5" x14ac:dyDescent="0.2">
      <c r="A461" s="117">
        <v>2413</v>
      </c>
      <c r="B461" s="94" t="s">
        <v>150</v>
      </c>
      <c r="C461" s="81">
        <v>3</v>
      </c>
      <c r="D461" s="81" t="str">
        <f t="shared" si="14"/>
        <v>INDEC-PB - 2413-3</v>
      </c>
      <c r="E461" s="114" t="s">
        <v>624</v>
      </c>
    </row>
    <row r="462" spans="1:5" x14ac:dyDescent="0.2">
      <c r="A462" s="117">
        <v>2519</v>
      </c>
      <c r="B462" s="94" t="s">
        <v>150</v>
      </c>
      <c r="C462" s="81">
        <v>1</v>
      </c>
      <c r="D462" s="81" t="str">
        <f t="shared" si="14"/>
        <v>INDEC-PB - 2519-1</v>
      </c>
      <c r="E462" s="114" t="s">
        <v>625</v>
      </c>
    </row>
    <row r="463" spans="1:5" x14ac:dyDescent="0.2">
      <c r="A463" s="117">
        <v>2520</v>
      </c>
      <c r="B463" s="94" t="s">
        <v>150</v>
      </c>
      <c r="C463" s="81">
        <v>3</v>
      </c>
      <c r="D463" s="81" t="str">
        <f t="shared" si="14"/>
        <v>INDEC-PB - 2520-3</v>
      </c>
      <c r="E463" s="114" t="s">
        <v>626</v>
      </c>
    </row>
    <row r="464" spans="1:5" x14ac:dyDescent="0.2">
      <c r="A464" s="117">
        <v>2022</v>
      </c>
      <c r="B464" s="94" t="s">
        <v>150</v>
      </c>
      <c r="C464" s="81">
        <v>1</v>
      </c>
      <c r="D464" s="81" t="str">
        <f t="shared" si="14"/>
        <v>INDEC-PB - 2022-1</v>
      </c>
      <c r="E464" s="114" t="s">
        <v>627</v>
      </c>
    </row>
    <row r="465" spans="1:5" x14ac:dyDescent="0.2">
      <c r="A465" s="117">
        <v>2511</v>
      </c>
      <c r="B465" s="94" t="s">
        <v>150</v>
      </c>
      <c r="C465" s="81">
        <v>1</v>
      </c>
      <c r="D465" s="81" t="str">
        <f t="shared" si="14"/>
        <v>INDEC-PB - 2511-1</v>
      </c>
      <c r="E465" s="114" t="s">
        <v>628</v>
      </c>
    </row>
    <row r="466" spans="1:5" x14ac:dyDescent="0.2">
      <c r="A466" s="117">
        <v>2899</v>
      </c>
      <c r="B466" s="94" t="s">
        <v>150</v>
      </c>
      <c r="D466" s="81" t="str">
        <f t="shared" si="14"/>
        <v>INDEC-PB - 2899-</v>
      </c>
      <c r="E466" s="114" t="s">
        <v>629</v>
      </c>
    </row>
    <row r="467" spans="1:5" x14ac:dyDescent="0.2">
      <c r="A467" s="117">
        <v>3110</v>
      </c>
      <c r="B467" s="94" t="s">
        <v>150</v>
      </c>
      <c r="C467" s="81">
        <v>1</v>
      </c>
      <c r="D467" s="81" t="str">
        <f t="shared" si="14"/>
        <v>INDEC-PB - 3110-1</v>
      </c>
      <c r="E467" s="114" t="s">
        <v>630</v>
      </c>
    </row>
    <row r="468" spans="1:5" x14ac:dyDescent="0.2">
      <c r="A468" s="117">
        <v>2320</v>
      </c>
      <c r="B468" s="94" t="s">
        <v>150</v>
      </c>
      <c r="C468" s="81">
        <v>1</v>
      </c>
      <c r="D468" s="81" t="str">
        <f t="shared" si="14"/>
        <v>INDEC-PB - 2320-1</v>
      </c>
      <c r="E468" s="114" t="s">
        <v>631</v>
      </c>
    </row>
    <row r="469" spans="1:5" x14ac:dyDescent="0.2">
      <c r="A469" s="117">
        <v>2924</v>
      </c>
      <c r="B469" s="94" t="s">
        <v>150</v>
      </c>
      <c r="C469" s="81">
        <v>1</v>
      </c>
      <c r="D469" s="81" t="str">
        <f t="shared" si="14"/>
        <v>INDEC-PB - 2924-1</v>
      </c>
      <c r="E469" s="114" t="s">
        <v>632</v>
      </c>
    </row>
    <row r="470" spans="1:5" x14ac:dyDescent="0.2">
      <c r="A470" s="117">
        <v>2692</v>
      </c>
      <c r="B470" s="94" t="s">
        <v>150</v>
      </c>
      <c r="C470" s="81">
        <v>1</v>
      </c>
      <c r="D470" s="81" t="str">
        <f t="shared" si="14"/>
        <v>INDEC-PB - 2692-1</v>
      </c>
      <c r="E470" s="114" t="s">
        <v>633</v>
      </c>
    </row>
    <row r="471" spans="1:5" x14ac:dyDescent="0.2">
      <c r="A471" s="117">
        <v>3410</v>
      </c>
      <c r="B471" s="94" t="s">
        <v>150</v>
      </c>
      <c r="D471" s="81" t="str">
        <f t="shared" si="14"/>
        <v>INDEC-PB - 3410-</v>
      </c>
      <c r="E471" s="114" t="s">
        <v>634</v>
      </c>
    </row>
    <row r="472" spans="1:5" x14ac:dyDescent="0.2">
      <c r="A472" s="117">
        <v>2413</v>
      </c>
      <c r="B472" s="94" t="s">
        <v>150</v>
      </c>
      <c r="C472" s="81">
        <v>1</v>
      </c>
      <c r="D472" s="81" t="str">
        <f t="shared" si="14"/>
        <v>INDEC-PB - 2413-1</v>
      </c>
      <c r="E472" s="114" t="s">
        <v>635</v>
      </c>
    </row>
    <row r="473" spans="1:5" x14ac:dyDescent="0.2">
      <c r="A473" s="117">
        <v>291</v>
      </c>
      <c r="B473" s="94" t="s">
        <v>150</v>
      </c>
      <c r="D473" s="81" t="str">
        <f t="shared" si="14"/>
        <v>INDEC-PB - 291-</v>
      </c>
      <c r="E473" s="122" t="s">
        <v>636</v>
      </c>
    </row>
    <row r="474" spans="1:5" x14ac:dyDescent="0.2">
      <c r="A474" s="117">
        <v>2610</v>
      </c>
      <c r="B474" s="94" t="s">
        <v>150</v>
      </c>
      <c r="C474" s="81">
        <v>1</v>
      </c>
      <c r="D474" s="81" t="str">
        <f t="shared" si="14"/>
        <v>INDEC-PB - 2610-1</v>
      </c>
      <c r="E474" s="101" t="s">
        <v>637</v>
      </c>
    </row>
    <row r="475" spans="1:5" x14ac:dyDescent="0.2">
      <c r="A475" s="123"/>
      <c r="B475" s="118"/>
      <c r="D475" s="119"/>
      <c r="E475" s="101"/>
    </row>
    <row r="476" spans="1:5" x14ac:dyDescent="0.2">
      <c r="A476" s="123"/>
      <c r="B476" s="118"/>
      <c r="D476" s="119"/>
      <c r="E476" s="116" t="s">
        <v>593</v>
      </c>
    </row>
    <row r="477" spans="1:5" x14ac:dyDescent="0.2">
      <c r="A477" s="124">
        <v>2710</v>
      </c>
      <c r="B477" s="94" t="s">
        <v>150</v>
      </c>
      <c r="C477" s="124">
        <v>1</v>
      </c>
      <c r="D477" s="81" t="str">
        <f t="shared" ref="D477:D482" si="15">CONCATENATE("INDEC-PB - ",A477,B477,C477)</f>
        <v>INDEC-PB - 2710-1</v>
      </c>
      <c r="E477" s="122" t="s">
        <v>638</v>
      </c>
    </row>
    <row r="478" spans="1:5" x14ac:dyDescent="0.2">
      <c r="A478" s="124">
        <v>2720</v>
      </c>
      <c r="B478" s="94" t="s">
        <v>150</v>
      </c>
      <c r="C478" s="124">
        <v>1</v>
      </c>
      <c r="D478" s="81" t="str">
        <f t="shared" si="15"/>
        <v>INDEC-PB - 2720-1</v>
      </c>
      <c r="E478" s="101" t="s">
        <v>639</v>
      </c>
    </row>
    <row r="479" spans="1:5" x14ac:dyDescent="0.2">
      <c r="A479" s="119">
        <v>2922</v>
      </c>
      <c r="B479" s="94" t="s">
        <v>150</v>
      </c>
      <c r="C479" s="119">
        <v>1</v>
      </c>
      <c r="D479" s="81" t="str">
        <f t="shared" si="15"/>
        <v>INDEC-PB - 2922-1</v>
      </c>
      <c r="E479" s="101" t="s">
        <v>640</v>
      </c>
    </row>
    <row r="480" spans="1:5" x14ac:dyDescent="0.2">
      <c r="A480" s="119">
        <v>2913</v>
      </c>
      <c r="B480" s="94" t="s">
        <v>150</v>
      </c>
      <c r="C480" s="119">
        <v>1</v>
      </c>
      <c r="D480" s="81" t="str">
        <f t="shared" si="15"/>
        <v>INDEC-PB - 2913-1</v>
      </c>
      <c r="E480" s="101" t="s">
        <v>641</v>
      </c>
    </row>
    <row r="481" spans="1:7" x14ac:dyDescent="0.2">
      <c r="A481" s="119">
        <v>2413</v>
      </c>
      <c r="B481" s="94" t="s">
        <v>150</v>
      </c>
      <c r="C481" s="119">
        <v>1</v>
      </c>
      <c r="D481" s="81" t="str">
        <f t="shared" si="15"/>
        <v>INDEC-PB - 2413-1</v>
      </c>
      <c r="E481" s="101" t="s">
        <v>642</v>
      </c>
    </row>
    <row r="482" spans="1:7" x14ac:dyDescent="0.2">
      <c r="A482" s="119">
        <v>2411</v>
      </c>
      <c r="B482" s="94" t="s">
        <v>150</v>
      </c>
      <c r="C482" s="119">
        <v>1</v>
      </c>
      <c r="D482" s="81" t="str">
        <f t="shared" si="15"/>
        <v>INDEC-PB - 2411-1</v>
      </c>
      <c r="E482" s="101" t="s">
        <v>643</v>
      </c>
    </row>
    <row r="485" spans="1:7" x14ac:dyDescent="0.2">
      <c r="A485" s="79" t="s">
        <v>679</v>
      </c>
      <c r="B485" s="125"/>
      <c r="C485" s="126"/>
      <c r="D485" s="125"/>
    </row>
    <row r="487" spans="1:7" ht="11.25" customHeight="1" x14ac:dyDescent="0.2">
      <c r="A487" s="359" t="s">
        <v>366</v>
      </c>
      <c r="B487" s="108"/>
      <c r="C487" s="108"/>
      <c r="D487" s="108"/>
      <c r="E487" s="359" t="s">
        <v>367</v>
      </c>
      <c r="F487" s="359" t="s">
        <v>368</v>
      </c>
      <c r="G487" s="359" t="s">
        <v>369</v>
      </c>
    </row>
    <row r="488" spans="1:7" x14ac:dyDescent="0.2">
      <c r="A488" s="359"/>
      <c r="B488" s="108"/>
      <c r="C488" s="108"/>
      <c r="D488" s="108"/>
      <c r="E488" s="359"/>
      <c r="F488" s="359" t="s">
        <v>370</v>
      </c>
      <c r="G488" s="359"/>
    </row>
    <row r="489" spans="1:7" x14ac:dyDescent="0.2">
      <c r="A489" s="94"/>
      <c r="B489" s="94"/>
      <c r="C489" s="97"/>
      <c r="D489" s="94"/>
      <c r="E489" s="94"/>
      <c r="F489" s="94"/>
      <c r="G489" s="94"/>
    </row>
    <row r="490" spans="1:7" x14ac:dyDescent="0.2">
      <c r="A490" s="97" t="s">
        <v>371</v>
      </c>
      <c r="B490" s="97"/>
      <c r="C490" s="97"/>
      <c r="D490" s="97" t="str">
        <f>CONCATENATE("INDEC-DCTO - Inciso ",A490)</f>
        <v>INDEC-DCTO - Inciso a)</v>
      </c>
      <c r="E490" s="94" t="s">
        <v>372</v>
      </c>
      <c r="F490" s="97" t="s">
        <v>373</v>
      </c>
      <c r="G490" s="94" t="s">
        <v>374</v>
      </c>
    </row>
    <row r="491" spans="1:7" x14ac:dyDescent="0.2">
      <c r="A491" s="97" t="s">
        <v>375</v>
      </c>
      <c r="B491" s="97"/>
      <c r="C491" s="97"/>
      <c r="D491" s="97" t="str">
        <f t="shared" ref="D491:D505" si="16">CONCATENATE("INDEC-DCTO - Inciso ",A491)</f>
        <v>INDEC-DCTO - Inciso b)</v>
      </c>
      <c r="E491" s="94" t="s">
        <v>376</v>
      </c>
      <c r="F491" s="97" t="s">
        <v>377</v>
      </c>
      <c r="G491" s="94" t="s">
        <v>378</v>
      </c>
    </row>
    <row r="492" spans="1:7" x14ac:dyDescent="0.2">
      <c r="A492" s="97" t="s">
        <v>379</v>
      </c>
      <c r="B492" s="97"/>
      <c r="C492" s="97"/>
      <c r="D492" s="97" t="str">
        <f t="shared" si="16"/>
        <v>INDEC-DCTO - Inciso d)</v>
      </c>
      <c r="E492" s="94" t="s">
        <v>380</v>
      </c>
      <c r="F492" s="97" t="s">
        <v>377</v>
      </c>
      <c r="G492" s="94" t="s">
        <v>381</v>
      </c>
    </row>
    <row r="493" spans="1:7" x14ac:dyDescent="0.2">
      <c r="A493" s="97" t="s">
        <v>382</v>
      </c>
      <c r="B493" s="97"/>
      <c r="C493" s="97"/>
      <c r="D493" s="97" t="str">
        <f t="shared" si="16"/>
        <v>INDEC-DCTO - Inciso f)</v>
      </c>
      <c r="E493" s="94" t="s">
        <v>383</v>
      </c>
      <c r="F493" s="97" t="s">
        <v>384</v>
      </c>
      <c r="G493" s="94" t="s">
        <v>385</v>
      </c>
    </row>
    <row r="494" spans="1:7" x14ac:dyDescent="0.2">
      <c r="A494" s="97" t="s">
        <v>386</v>
      </c>
      <c r="B494" s="97"/>
      <c r="C494" s="97"/>
      <c r="D494" s="97" t="str">
        <f t="shared" si="16"/>
        <v>INDEC-DCTO - Inciso g)</v>
      </c>
      <c r="E494" s="94" t="s">
        <v>387</v>
      </c>
      <c r="F494" s="97" t="s">
        <v>377</v>
      </c>
      <c r="G494" s="94" t="s">
        <v>388</v>
      </c>
    </row>
    <row r="495" spans="1:7" x14ac:dyDescent="0.2">
      <c r="A495" s="97" t="s">
        <v>389</v>
      </c>
      <c r="B495" s="97"/>
      <c r="C495" s="97"/>
      <c r="D495" s="97" t="str">
        <f t="shared" si="16"/>
        <v>INDEC-DCTO - Inciso h)</v>
      </c>
      <c r="E495" s="94" t="s">
        <v>390</v>
      </c>
      <c r="F495" s="97" t="s">
        <v>391</v>
      </c>
      <c r="G495" s="94" t="s">
        <v>392</v>
      </c>
    </row>
    <row r="496" spans="1:7" x14ac:dyDescent="0.2">
      <c r="A496" s="97" t="s">
        <v>393</v>
      </c>
      <c r="B496" s="97"/>
      <c r="C496" s="97"/>
      <c r="D496" s="97" t="str">
        <f t="shared" si="16"/>
        <v>INDEC-DCTO - Inciso p)</v>
      </c>
      <c r="E496" s="94" t="s">
        <v>394</v>
      </c>
      <c r="F496" s="97" t="s">
        <v>373</v>
      </c>
      <c r="G496" s="94" t="s">
        <v>395</v>
      </c>
    </row>
    <row r="497" spans="1:7" x14ac:dyDescent="0.2">
      <c r="A497" s="97" t="s">
        <v>396</v>
      </c>
      <c r="B497" s="97"/>
      <c r="C497" s="97"/>
      <c r="D497" s="97" t="str">
        <f t="shared" si="16"/>
        <v>INDEC-DCTO - Inciso r)</v>
      </c>
      <c r="E497" s="94" t="s">
        <v>397</v>
      </c>
      <c r="F497" s="97" t="s">
        <v>377</v>
      </c>
      <c r="G497" s="94" t="s">
        <v>398</v>
      </c>
    </row>
    <row r="498" spans="1:7" x14ac:dyDescent="0.2">
      <c r="A498" s="97" t="s">
        <v>399</v>
      </c>
      <c r="B498" s="97"/>
      <c r="C498" s="97"/>
      <c r="D498" s="97" t="str">
        <f t="shared" si="16"/>
        <v>INDEC-DCTO - Inciso s)</v>
      </c>
      <c r="E498" s="94" t="s">
        <v>400</v>
      </c>
      <c r="F498" s="97" t="s">
        <v>391</v>
      </c>
      <c r="G498" s="94" t="s">
        <v>270</v>
      </c>
    </row>
    <row r="499" spans="1:7" x14ac:dyDescent="0.2">
      <c r="A499" s="97" t="s">
        <v>401</v>
      </c>
      <c r="B499" s="97"/>
      <c r="C499" s="97"/>
      <c r="D499" s="97" t="str">
        <f t="shared" si="16"/>
        <v>INDEC-DCTO - Inciso u)</v>
      </c>
      <c r="E499" s="94" t="s">
        <v>402</v>
      </c>
      <c r="F499" s="97">
        <v>4324041</v>
      </c>
      <c r="G499" s="94" t="s">
        <v>293</v>
      </c>
    </row>
    <row r="500" spans="1:7" x14ac:dyDescent="0.2">
      <c r="A500" s="97" t="s">
        <v>403</v>
      </c>
      <c r="B500" s="97"/>
      <c r="C500" s="97"/>
      <c r="D500" s="97" t="str">
        <f t="shared" si="16"/>
        <v>INDEC-DCTO - Inciso v)</v>
      </c>
      <c r="E500" s="94" t="s">
        <v>404</v>
      </c>
      <c r="F500" s="97">
        <v>4322032</v>
      </c>
      <c r="G500" s="94" t="s">
        <v>238</v>
      </c>
    </row>
    <row r="501" spans="1:7" x14ac:dyDescent="0.2">
      <c r="A501" s="97"/>
      <c r="B501" s="97"/>
      <c r="C501" s="97"/>
      <c r="D501" s="97"/>
      <c r="E501" s="94"/>
      <c r="F501" s="97"/>
      <c r="G501" s="94"/>
    </row>
    <row r="502" spans="1:7" x14ac:dyDescent="0.2">
      <c r="A502" s="97" t="s">
        <v>405</v>
      </c>
      <c r="B502" s="97"/>
      <c r="C502" s="97"/>
      <c r="D502" s="97" t="str">
        <f t="shared" si="16"/>
        <v>INDEC-DCTO - Inciso c)</v>
      </c>
      <c r="E502" s="94" t="s">
        <v>406</v>
      </c>
      <c r="F502" s="97"/>
      <c r="G502" s="94" t="s">
        <v>680</v>
      </c>
    </row>
    <row r="503" spans="1:7" x14ac:dyDescent="0.2">
      <c r="A503" s="97" t="s">
        <v>407</v>
      </c>
      <c r="B503" s="97"/>
      <c r="C503" s="97"/>
      <c r="D503" s="97" t="str">
        <f t="shared" si="16"/>
        <v>INDEC-DCTO - Inciso m)</v>
      </c>
      <c r="E503" s="94" t="s">
        <v>408</v>
      </c>
      <c r="F503" s="97"/>
      <c r="G503" s="94" t="s">
        <v>681</v>
      </c>
    </row>
    <row r="504" spans="1:7" x14ac:dyDescent="0.2">
      <c r="A504" s="97" t="s">
        <v>409</v>
      </c>
      <c r="B504" s="97"/>
      <c r="C504" s="97"/>
      <c r="D504" s="97" t="str">
        <f t="shared" si="16"/>
        <v>INDEC-DCTO - Inciso n)</v>
      </c>
      <c r="E504" s="94" t="s">
        <v>410</v>
      </c>
      <c r="F504" s="97"/>
      <c r="G504" s="94" t="s">
        <v>682</v>
      </c>
    </row>
    <row r="505" spans="1:7" x14ac:dyDescent="0.2">
      <c r="A505" s="97" t="s">
        <v>411</v>
      </c>
      <c r="B505" s="97"/>
      <c r="C505" s="97"/>
      <c r="D505" s="97" t="str">
        <f t="shared" si="16"/>
        <v>INDEC-DCTO - Inciso q)</v>
      </c>
      <c r="E505" s="94" t="s">
        <v>412</v>
      </c>
      <c r="F505" s="97"/>
      <c r="G505" s="94" t="s">
        <v>683</v>
      </c>
    </row>
    <row r="508" spans="1:7" x14ac:dyDescent="0.2">
      <c r="A508" s="79" t="s">
        <v>684</v>
      </c>
    </row>
    <row r="511" spans="1:7" ht="11.25" customHeight="1" x14ac:dyDescent="0.2">
      <c r="A511" s="359" t="s">
        <v>366</v>
      </c>
      <c r="B511" s="108"/>
      <c r="C511" s="108"/>
      <c r="D511" s="108"/>
      <c r="E511" s="359" t="s">
        <v>367</v>
      </c>
      <c r="F511" s="359" t="s">
        <v>368</v>
      </c>
      <c r="G511" s="359" t="s">
        <v>369</v>
      </c>
    </row>
    <row r="512" spans="1:7" x14ac:dyDescent="0.2">
      <c r="A512" s="359"/>
      <c r="B512" s="108"/>
      <c r="C512" s="108"/>
      <c r="D512" s="108"/>
      <c r="E512" s="359"/>
      <c r="F512" s="359" t="s">
        <v>370</v>
      </c>
      <c r="G512" s="359"/>
    </row>
    <row r="513" spans="1:7" x14ac:dyDescent="0.2">
      <c r="A513" s="101"/>
      <c r="B513" s="101"/>
      <c r="C513" s="102"/>
      <c r="D513" s="101"/>
      <c r="E513" s="101"/>
      <c r="F513" s="101"/>
      <c r="G513" s="101"/>
    </row>
    <row r="514" spans="1:7" x14ac:dyDescent="0.2">
      <c r="A514" s="101"/>
      <c r="B514" s="101"/>
      <c r="C514" s="102"/>
      <c r="D514" s="101"/>
      <c r="E514" s="89" t="s">
        <v>616</v>
      </c>
      <c r="F514" s="101"/>
      <c r="G514" s="101"/>
    </row>
    <row r="515" spans="1:7" x14ac:dyDescent="0.2">
      <c r="A515" s="81" t="s">
        <v>673</v>
      </c>
      <c r="B515" s="102"/>
      <c r="C515" s="102"/>
      <c r="D515" s="97" t="str">
        <f t="shared" ref="D515:D519" si="17">CONCATENATE("INDEC-DCTO - Inciso ",A515)</f>
        <v>INDEC-DCTO - Inciso e)</v>
      </c>
      <c r="E515" s="101" t="s">
        <v>655</v>
      </c>
      <c r="F515" s="102" t="s">
        <v>656</v>
      </c>
      <c r="G515" s="101" t="s">
        <v>657</v>
      </c>
    </row>
    <row r="516" spans="1:7" x14ac:dyDescent="0.2">
      <c r="A516" s="81" t="s">
        <v>674</v>
      </c>
      <c r="B516" s="102"/>
      <c r="C516" s="102"/>
      <c r="D516" s="97" t="str">
        <f t="shared" si="17"/>
        <v>INDEC-DCTO - Inciso i)</v>
      </c>
      <c r="E516" s="101" t="s">
        <v>658</v>
      </c>
      <c r="F516" s="102" t="s">
        <v>659</v>
      </c>
      <c r="G516" s="101" t="s">
        <v>660</v>
      </c>
    </row>
    <row r="517" spans="1:7" x14ac:dyDescent="0.2">
      <c r="A517" s="81" t="s">
        <v>675</v>
      </c>
      <c r="B517" s="102"/>
      <c r="C517" s="102"/>
      <c r="D517" s="97" t="str">
        <f t="shared" si="17"/>
        <v>INDEC-DCTO - Inciso k)</v>
      </c>
      <c r="E517" s="101" t="s">
        <v>661</v>
      </c>
      <c r="F517" s="102" t="s">
        <v>662</v>
      </c>
      <c r="G517" s="101" t="s">
        <v>663</v>
      </c>
    </row>
    <row r="518" spans="1:7" x14ac:dyDescent="0.2">
      <c r="A518" s="81" t="s">
        <v>676</v>
      </c>
      <c r="B518" s="102"/>
      <c r="C518" s="102"/>
      <c r="D518" s="97" t="str">
        <f t="shared" si="17"/>
        <v>INDEC-DCTO - Inciso t)</v>
      </c>
      <c r="E518" s="101" t="s">
        <v>664</v>
      </c>
      <c r="F518" s="102" t="s">
        <v>665</v>
      </c>
      <c r="G518" s="101" t="s">
        <v>666</v>
      </c>
    </row>
    <row r="519" spans="1:7" x14ac:dyDescent="0.2">
      <c r="A519" s="81" t="s">
        <v>677</v>
      </c>
      <c r="B519" s="102"/>
      <c r="C519" s="102"/>
      <c r="D519" s="97" t="str">
        <f t="shared" si="17"/>
        <v>INDEC-DCTO - Inciso w)</v>
      </c>
      <c r="E519" s="101" t="s">
        <v>667</v>
      </c>
      <c r="F519" s="102" t="s">
        <v>668</v>
      </c>
      <c r="G519" s="101" t="s">
        <v>669</v>
      </c>
    </row>
    <row r="520" spans="1:7" x14ac:dyDescent="0.2">
      <c r="A520" s="81"/>
      <c r="B520" s="101"/>
      <c r="C520" s="102"/>
      <c r="D520" s="101"/>
      <c r="E520" s="101"/>
      <c r="F520" s="102"/>
      <c r="G520" s="101"/>
    </row>
    <row r="521" spans="1:7" x14ac:dyDescent="0.2">
      <c r="A521" s="81"/>
      <c r="B521" s="101"/>
      <c r="C521" s="102"/>
      <c r="D521" s="101"/>
      <c r="E521" s="89" t="s">
        <v>593</v>
      </c>
      <c r="F521" s="102"/>
      <c r="G521" s="101"/>
    </row>
    <row r="522" spans="1:7" x14ac:dyDescent="0.2">
      <c r="A522" s="81" t="s">
        <v>678</v>
      </c>
      <c r="B522" s="102"/>
      <c r="C522" s="102"/>
      <c r="D522" s="97" t="str">
        <f t="shared" ref="D522" si="18">CONCATENATE("INDEC-DCTO - Inciso ",A522)</f>
        <v>INDEC-DCTO - Inciso j)</v>
      </c>
      <c r="E522" s="101" t="s">
        <v>670</v>
      </c>
      <c r="F522" s="102" t="s">
        <v>671</v>
      </c>
      <c r="G522" s="101" t="s">
        <v>672</v>
      </c>
    </row>
    <row r="523" spans="1:7" x14ac:dyDescent="0.2">
      <c r="A523" s="102"/>
      <c r="B523" s="102"/>
      <c r="C523" s="102"/>
      <c r="D523" s="102"/>
      <c r="E523" s="101"/>
      <c r="F523" s="102"/>
      <c r="G523" s="101"/>
    </row>
    <row r="526" spans="1:7" x14ac:dyDescent="0.2">
      <c r="A526" s="90"/>
      <c r="B526" s="87"/>
      <c r="C526" s="88"/>
      <c r="D526" s="87"/>
      <c r="E526" s="87"/>
    </row>
    <row r="528" spans="1:7" x14ac:dyDescent="0.2">
      <c r="A528" s="79" t="s">
        <v>413</v>
      </c>
      <c r="B528" s="92"/>
      <c r="C528" s="93"/>
      <c r="D528" s="92"/>
    </row>
    <row r="529" spans="1:5" x14ac:dyDescent="0.2">
      <c r="A529" s="94"/>
      <c r="B529" s="94"/>
      <c r="C529" s="97"/>
      <c r="D529" s="94"/>
    </row>
    <row r="530" spans="1:5" x14ac:dyDescent="0.2">
      <c r="A530" s="359" t="s">
        <v>147</v>
      </c>
      <c r="B530" s="359"/>
      <c r="C530" s="359"/>
      <c r="D530" s="360" t="s">
        <v>452</v>
      </c>
      <c r="E530" s="360" t="s">
        <v>148</v>
      </c>
    </row>
    <row r="531" spans="1:5" x14ac:dyDescent="0.2">
      <c r="A531" s="359" t="s">
        <v>149</v>
      </c>
      <c r="B531" s="359"/>
      <c r="C531" s="359"/>
      <c r="D531" s="360"/>
      <c r="E531" s="360"/>
    </row>
    <row r="532" spans="1:5" x14ac:dyDescent="0.2">
      <c r="A532" s="109">
        <v>18000</v>
      </c>
      <c r="B532" s="109" t="s">
        <v>150</v>
      </c>
      <c r="C532" s="97">
        <v>1</v>
      </c>
      <c r="D532" s="81" t="str">
        <f>CONCATENATE("INDEC-GG ",A532,B532,C532)</f>
        <v>INDEC-GG 18000-1</v>
      </c>
      <c r="E532" s="100" t="s">
        <v>414</v>
      </c>
    </row>
    <row r="533" spans="1:5" x14ac:dyDescent="0.2">
      <c r="A533" s="109">
        <v>83107</v>
      </c>
      <c r="B533" s="109" t="s">
        <v>150</v>
      </c>
      <c r="C533" s="97">
        <v>1</v>
      </c>
      <c r="D533" s="81" t="str">
        <f>CONCATENATE("INDEC-GG ",A533,B533,C533)</f>
        <v>INDEC-GG 83107-1</v>
      </c>
      <c r="E533" s="100" t="s">
        <v>415</v>
      </c>
    </row>
    <row r="534" spans="1:5" x14ac:dyDescent="0.2">
      <c r="A534" s="109">
        <v>71240</v>
      </c>
      <c r="B534" s="109" t="s">
        <v>150</v>
      </c>
      <c r="C534" s="97">
        <v>11</v>
      </c>
      <c r="D534" s="81" t="str">
        <f t="shared" ref="D534:D553" si="19">CONCATENATE("INDEC-GG ",A534,B534,C534)</f>
        <v>INDEC-GG 71240-11</v>
      </c>
      <c r="E534" s="96" t="s">
        <v>416</v>
      </c>
    </row>
    <row r="535" spans="1:5" x14ac:dyDescent="0.2">
      <c r="A535" s="109">
        <v>71233</v>
      </c>
      <c r="B535" s="109" t="s">
        <v>150</v>
      </c>
      <c r="C535" s="97">
        <v>11</v>
      </c>
      <c r="D535" s="81" t="str">
        <f t="shared" si="19"/>
        <v>INDEC-GG 71233-11</v>
      </c>
      <c r="E535" s="96" t="s">
        <v>417</v>
      </c>
    </row>
    <row r="536" spans="1:5" x14ac:dyDescent="0.2">
      <c r="A536" s="109">
        <v>51800</v>
      </c>
      <c r="B536" s="109" t="s">
        <v>150</v>
      </c>
      <c r="C536" s="97">
        <v>11</v>
      </c>
      <c r="D536" s="81" t="str">
        <f t="shared" si="19"/>
        <v>INDEC-GG 51800-11</v>
      </c>
      <c r="E536" s="96" t="s">
        <v>418</v>
      </c>
    </row>
    <row r="537" spans="1:5" x14ac:dyDescent="0.2">
      <c r="A537" s="109">
        <v>51800</v>
      </c>
      <c r="B537" s="109" t="s">
        <v>150</v>
      </c>
      <c r="C537" s="97">
        <v>21</v>
      </c>
      <c r="D537" s="81" t="str">
        <f t="shared" si="19"/>
        <v>INDEC-GG 51800-21</v>
      </c>
      <c r="E537" s="100" t="s">
        <v>419</v>
      </c>
    </row>
    <row r="538" spans="1:5" x14ac:dyDescent="0.2">
      <c r="A538" s="109">
        <v>74110</v>
      </c>
      <c r="B538" s="109" t="s">
        <v>150</v>
      </c>
      <c r="C538" s="97">
        <v>11</v>
      </c>
      <c r="D538" s="81" t="str">
        <f t="shared" si="19"/>
        <v>INDEC-GG 74110-11</v>
      </c>
      <c r="E538" s="96" t="s">
        <v>420</v>
      </c>
    </row>
    <row r="539" spans="1:5" x14ac:dyDescent="0.2">
      <c r="A539" s="109">
        <v>51560</v>
      </c>
      <c r="B539" s="109" t="s">
        <v>150</v>
      </c>
      <c r="C539" s="97">
        <v>31</v>
      </c>
      <c r="D539" s="81" t="str">
        <f t="shared" si="19"/>
        <v>INDEC-GG 51560-31</v>
      </c>
      <c r="E539" s="100" t="s">
        <v>421</v>
      </c>
    </row>
    <row r="540" spans="1:5" x14ac:dyDescent="0.2">
      <c r="A540" s="109">
        <v>53111</v>
      </c>
      <c r="B540" s="109" t="s">
        <v>150</v>
      </c>
      <c r="C540" s="97">
        <v>1</v>
      </c>
      <c r="D540" s="81" t="str">
        <f t="shared" si="19"/>
        <v>INDEC-GG 53111-1</v>
      </c>
      <c r="E540" s="96" t="s">
        <v>422</v>
      </c>
    </row>
    <row r="541" spans="1:5" x14ac:dyDescent="0.2">
      <c r="A541" s="109">
        <v>54400</v>
      </c>
      <c r="B541" s="109" t="s">
        <v>150</v>
      </c>
      <c r="C541" s="97">
        <v>1</v>
      </c>
      <c r="D541" s="81" t="str">
        <f t="shared" si="19"/>
        <v>INDEC-GG 54400-1</v>
      </c>
      <c r="E541" s="96" t="s">
        <v>423</v>
      </c>
    </row>
    <row r="542" spans="1:5" x14ac:dyDescent="0.2">
      <c r="A542" s="109">
        <v>18000</v>
      </c>
      <c r="B542" s="109" t="s">
        <v>150</v>
      </c>
      <c r="C542" s="97">
        <v>21</v>
      </c>
      <c r="D542" s="81" t="str">
        <f t="shared" si="19"/>
        <v>INDEC-GG 18000-21</v>
      </c>
      <c r="E542" s="96" t="s">
        <v>424</v>
      </c>
    </row>
    <row r="543" spans="1:5" x14ac:dyDescent="0.2">
      <c r="A543" s="109">
        <v>18000</v>
      </c>
      <c r="B543" s="109" t="s">
        <v>150</v>
      </c>
      <c r="C543" s="97">
        <v>22</v>
      </c>
      <c r="D543" s="81" t="str">
        <f t="shared" si="19"/>
        <v>INDEC-GG 18000-22</v>
      </c>
      <c r="E543" s="96" t="s">
        <v>425</v>
      </c>
    </row>
    <row r="544" spans="1:5" x14ac:dyDescent="0.2">
      <c r="A544" s="109">
        <v>88700</v>
      </c>
      <c r="B544" s="109" t="s">
        <v>150</v>
      </c>
      <c r="C544" s="97">
        <v>2</v>
      </c>
      <c r="D544" s="81" t="str">
        <f t="shared" si="19"/>
        <v>INDEC-GG 88700-2</v>
      </c>
      <c r="E544" s="96" t="s">
        <v>426</v>
      </c>
    </row>
    <row r="545" spans="1:5" x14ac:dyDescent="0.2">
      <c r="A545" s="109">
        <v>88700</v>
      </c>
      <c r="B545" s="109" t="s">
        <v>150</v>
      </c>
      <c r="C545" s="97">
        <v>31</v>
      </c>
      <c r="D545" s="81" t="str">
        <f t="shared" si="19"/>
        <v>INDEC-GG 88700-31</v>
      </c>
      <c r="E545" s="100" t="s">
        <v>427</v>
      </c>
    </row>
    <row r="546" spans="1:5" x14ac:dyDescent="0.2">
      <c r="A546" s="109"/>
      <c r="B546" s="109"/>
      <c r="C546" s="97"/>
      <c r="D546" s="81" t="str">
        <f t="shared" ref="D546" si="20">CONCATENATE(A546,B546,C546)</f>
        <v/>
      </c>
      <c r="E546" s="100" t="s">
        <v>428</v>
      </c>
    </row>
    <row r="547" spans="1:5" x14ac:dyDescent="0.2">
      <c r="A547" s="109">
        <v>88700</v>
      </c>
      <c r="B547" s="109" t="s">
        <v>150</v>
      </c>
      <c r="C547" s="97">
        <v>1</v>
      </c>
      <c r="D547" s="81" t="str">
        <f t="shared" si="19"/>
        <v>INDEC-GG 88700-1</v>
      </c>
      <c r="E547" s="100" t="s">
        <v>429</v>
      </c>
    </row>
    <row r="548" spans="1:5" x14ac:dyDescent="0.2">
      <c r="A548" s="109">
        <v>31210</v>
      </c>
      <c r="B548" s="109" t="s">
        <v>150</v>
      </c>
      <c r="C548" s="97">
        <v>11</v>
      </c>
      <c r="D548" s="81" t="str">
        <f t="shared" si="19"/>
        <v>INDEC-GG 31210-11</v>
      </c>
      <c r="E548" s="100" t="s">
        <v>430</v>
      </c>
    </row>
    <row r="549" spans="1:5" x14ac:dyDescent="0.2">
      <c r="A549" s="109">
        <v>81295</v>
      </c>
      <c r="B549" s="109" t="s">
        <v>150</v>
      </c>
      <c r="C549" s="97">
        <v>1</v>
      </c>
      <c r="D549" s="81" t="str">
        <f t="shared" si="19"/>
        <v>INDEC-GG 81295-1</v>
      </c>
      <c r="E549" s="100" t="s">
        <v>431</v>
      </c>
    </row>
    <row r="550" spans="1:5" x14ac:dyDescent="0.2">
      <c r="A550" s="109">
        <v>81297</v>
      </c>
      <c r="B550" s="109" t="s">
        <v>150</v>
      </c>
      <c r="C550" s="97">
        <v>1</v>
      </c>
      <c r="D550" s="81" t="str">
        <f t="shared" si="19"/>
        <v>INDEC-GG 81297-1</v>
      </c>
      <c r="E550" s="96" t="s">
        <v>432</v>
      </c>
    </row>
    <row r="551" spans="1:5" x14ac:dyDescent="0.2">
      <c r="A551" s="109">
        <v>51560</v>
      </c>
      <c r="B551" s="109" t="s">
        <v>150</v>
      </c>
      <c r="C551" s="97">
        <v>21</v>
      </c>
      <c r="D551" s="81" t="str">
        <f t="shared" si="19"/>
        <v>INDEC-GG 51560-21</v>
      </c>
      <c r="E551" s="100" t="s">
        <v>433</v>
      </c>
    </row>
    <row r="552" spans="1:5" x14ac:dyDescent="0.2">
      <c r="A552" s="109">
        <v>31100</v>
      </c>
      <c r="B552" s="109" t="s">
        <v>150</v>
      </c>
      <c r="C552" s="97">
        <v>11</v>
      </c>
      <c r="D552" s="81" t="str">
        <f t="shared" si="19"/>
        <v>INDEC-GG 31100-11</v>
      </c>
      <c r="E552" s="100" t="s">
        <v>434</v>
      </c>
    </row>
    <row r="553" spans="1:5" x14ac:dyDescent="0.2">
      <c r="A553" s="109">
        <v>53211</v>
      </c>
      <c r="B553" s="109" t="s">
        <v>150</v>
      </c>
      <c r="C553" s="97">
        <v>11</v>
      </c>
      <c r="D553" s="81" t="str">
        <f t="shared" si="19"/>
        <v>INDEC-GG 53211-11</v>
      </c>
      <c r="E553" s="96" t="s">
        <v>435</v>
      </c>
    </row>
    <row r="556" spans="1:5" x14ac:dyDescent="0.2">
      <c r="A556" s="79" t="s">
        <v>834</v>
      </c>
    </row>
    <row r="557" spans="1:5" x14ac:dyDescent="0.2">
      <c r="A557" s="79" t="s">
        <v>835</v>
      </c>
    </row>
    <row r="559" spans="1:5" x14ac:dyDescent="0.2">
      <c r="A559" s="83">
        <v>1</v>
      </c>
      <c r="D559" s="81" t="str">
        <f>CONCATENATE("DNV-T I - ",A559)</f>
        <v>DNV-T I - 1</v>
      </c>
      <c r="E559" s="83" t="s">
        <v>372</v>
      </c>
    </row>
    <row r="560" spans="1:5" x14ac:dyDescent="0.2">
      <c r="A560" s="83">
        <v>2</v>
      </c>
      <c r="D560" s="81" t="str">
        <f t="shared" ref="D560:D623" si="21">CONCATENATE("DNV-T I - ",A560)</f>
        <v>DNV-T I - 2</v>
      </c>
      <c r="E560" s="83" t="s">
        <v>836</v>
      </c>
    </row>
    <row r="561" spans="1:5" x14ac:dyDescent="0.2">
      <c r="A561" s="83">
        <v>3</v>
      </c>
      <c r="D561" s="81" t="str">
        <f t="shared" si="21"/>
        <v>DNV-T I - 3</v>
      </c>
      <c r="E561" s="83" t="s">
        <v>837</v>
      </c>
    </row>
    <row r="562" spans="1:5" x14ac:dyDescent="0.2">
      <c r="A562" s="83">
        <v>4</v>
      </c>
      <c r="D562" s="81" t="str">
        <f t="shared" si="21"/>
        <v>DNV-T I - 4</v>
      </c>
      <c r="E562" s="83" t="s">
        <v>838</v>
      </c>
    </row>
    <row r="563" spans="1:5" x14ac:dyDescent="0.2">
      <c r="A563" s="83">
        <v>5</v>
      </c>
      <c r="D563" s="81" t="str">
        <f t="shared" si="21"/>
        <v>DNV-T I - 5</v>
      </c>
      <c r="E563" s="83" t="s">
        <v>839</v>
      </c>
    </row>
    <row r="564" spans="1:5" x14ac:dyDescent="0.2">
      <c r="A564" s="83">
        <v>6</v>
      </c>
      <c r="D564" s="81" t="str">
        <f t="shared" si="21"/>
        <v>DNV-T I - 6</v>
      </c>
      <c r="E564" s="83" t="s">
        <v>840</v>
      </c>
    </row>
    <row r="565" spans="1:5" x14ac:dyDescent="0.2">
      <c r="A565" s="83">
        <v>7</v>
      </c>
      <c r="D565" s="81" t="str">
        <f t="shared" si="21"/>
        <v>DNV-T I - 7</v>
      </c>
      <c r="E565" s="83" t="s">
        <v>841</v>
      </c>
    </row>
    <row r="566" spans="1:5" x14ac:dyDescent="0.2">
      <c r="A566" s="83">
        <v>8</v>
      </c>
      <c r="D566" s="81" t="str">
        <f t="shared" si="21"/>
        <v>DNV-T I - 8</v>
      </c>
      <c r="E566" s="83" t="s">
        <v>842</v>
      </c>
    </row>
    <row r="567" spans="1:5" x14ac:dyDescent="0.2">
      <c r="A567" s="83">
        <v>9</v>
      </c>
      <c r="D567" s="81" t="str">
        <f t="shared" si="21"/>
        <v>DNV-T I - 9</v>
      </c>
      <c r="E567" s="83" t="s">
        <v>843</v>
      </c>
    </row>
    <row r="568" spans="1:5" x14ac:dyDescent="0.2">
      <c r="A568" s="83">
        <v>10</v>
      </c>
      <c r="D568" s="81" t="str">
        <f t="shared" si="21"/>
        <v>DNV-T I - 10</v>
      </c>
      <c r="E568" s="83" t="s">
        <v>844</v>
      </c>
    </row>
    <row r="569" spans="1:5" x14ac:dyDescent="0.2">
      <c r="A569" s="83">
        <v>11</v>
      </c>
      <c r="D569" s="81" t="str">
        <f t="shared" si="21"/>
        <v>DNV-T I - 11</v>
      </c>
      <c r="E569" s="83" t="s">
        <v>845</v>
      </c>
    </row>
    <row r="570" spans="1:5" x14ac:dyDescent="0.2">
      <c r="A570" s="83">
        <v>12</v>
      </c>
      <c r="D570" s="81" t="str">
        <f t="shared" si="21"/>
        <v>DNV-T I - 12</v>
      </c>
      <c r="E570" s="83" t="s">
        <v>846</v>
      </c>
    </row>
    <row r="571" spans="1:5" x14ac:dyDescent="0.2">
      <c r="A571" s="83">
        <v>13</v>
      </c>
      <c r="D571" s="81" t="str">
        <f t="shared" si="21"/>
        <v>DNV-T I - 13</v>
      </c>
      <c r="E571" s="83" t="s">
        <v>847</v>
      </c>
    </row>
    <row r="572" spans="1:5" x14ac:dyDescent="0.2">
      <c r="A572" s="83">
        <v>14</v>
      </c>
      <c r="D572" s="81" t="str">
        <f t="shared" si="21"/>
        <v>DNV-T I - 14</v>
      </c>
      <c r="E572" s="83" t="s">
        <v>848</v>
      </c>
    </row>
    <row r="573" spans="1:5" x14ac:dyDescent="0.2">
      <c r="A573" s="83">
        <v>15</v>
      </c>
      <c r="D573" s="81" t="str">
        <f t="shared" si="21"/>
        <v>DNV-T I - 15</v>
      </c>
      <c r="E573" s="83" t="s">
        <v>849</v>
      </c>
    </row>
    <row r="574" spans="1:5" x14ac:dyDescent="0.2">
      <c r="A574" s="83">
        <v>16</v>
      </c>
      <c r="D574" s="81" t="str">
        <f t="shared" si="21"/>
        <v>DNV-T I - 16</v>
      </c>
      <c r="E574" s="83" t="s">
        <v>850</v>
      </c>
    </row>
    <row r="575" spans="1:5" x14ac:dyDescent="0.2">
      <c r="A575" s="83">
        <v>17</v>
      </c>
      <c r="D575" s="81" t="str">
        <f t="shared" si="21"/>
        <v>DNV-T I - 17</v>
      </c>
      <c r="E575" s="83" t="s">
        <v>851</v>
      </c>
    </row>
    <row r="576" spans="1:5" x14ac:dyDescent="0.2">
      <c r="A576" s="83">
        <v>18</v>
      </c>
      <c r="D576" s="81" t="str">
        <f t="shared" si="21"/>
        <v>DNV-T I - 18</v>
      </c>
      <c r="E576" s="83" t="s">
        <v>852</v>
      </c>
    </row>
    <row r="577" spans="1:5" x14ac:dyDescent="0.2">
      <c r="A577" s="83">
        <v>19</v>
      </c>
      <c r="D577" s="81" t="str">
        <f t="shared" si="21"/>
        <v>DNV-T I - 19</v>
      </c>
      <c r="E577" s="83" t="s">
        <v>853</v>
      </c>
    </row>
    <row r="578" spans="1:5" x14ac:dyDescent="0.2">
      <c r="A578" s="83">
        <v>20</v>
      </c>
      <c r="D578" s="81" t="str">
        <f t="shared" si="21"/>
        <v>DNV-T I - 20</v>
      </c>
      <c r="E578" s="83" t="s">
        <v>854</v>
      </c>
    </row>
    <row r="579" spans="1:5" x14ac:dyDescent="0.2">
      <c r="A579" s="83">
        <v>21</v>
      </c>
      <c r="D579" s="81" t="str">
        <f t="shared" si="21"/>
        <v>DNV-T I - 21</v>
      </c>
      <c r="E579" s="83" t="s">
        <v>855</v>
      </c>
    </row>
    <row r="580" spans="1:5" x14ac:dyDescent="0.2">
      <c r="A580" s="83">
        <v>22</v>
      </c>
      <c r="D580" s="81" t="str">
        <f t="shared" si="21"/>
        <v>DNV-T I - 22</v>
      </c>
      <c r="E580" s="83" t="s">
        <v>856</v>
      </c>
    </row>
    <row r="581" spans="1:5" x14ac:dyDescent="0.2">
      <c r="A581" s="83">
        <v>23</v>
      </c>
      <c r="D581" s="81" t="str">
        <f t="shared" si="21"/>
        <v>DNV-T I - 23</v>
      </c>
      <c r="E581" s="83" t="s">
        <v>857</v>
      </c>
    </row>
    <row r="582" spans="1:5" x14ac:dyDescent="0.2">
      <c r="A582" s="83">
        <v>24</v>
      </c>
      <c r="D582" s="81" t="str">
        <f t="shared" si="21"/>
        <v>DNV-T I - 24</v>
      </c>
      <c r="E582" s="83" t="s">
        <v>858</v>
      </c>
    </row>
    <row r="583" spans="1:5" x14ac:dyDescent="0.2">
      <c r="A583" s="83">
        <v>25</v>
      </c>
      <c r="D583" s="81" t="str">
        <f t="shared" si="21"/>
        <v>DNV-T I - 25</v>
      </c>
      <c r="E583" s="83" t="s">
        <v>859</v>
      </c>
    </row>
    <row r="584" spans="1:5" x14ac:dyDescent="0.2">
      <c r="A584" s="83">
        <v>26</v>
      </c>
      <c r="D584" s="81" t="str">
        <f t="shared" si="21"/>
        <v>DNV-T I - 26</v>
      </c>
      <c r="E584" s="83" t="s">
        <v>860</v>
      </c>
    </row>
    <row r="585" spans="1:5" x14ac:dyDescent="0.2">
      <c r="A585" s="83">
        <v>27</v>
      </c>
      <c r="D585" s="81" t="str">
        <f t="shared" si="21"/>
        <v>DNV-T I - 27</v>
      </c>
      <c r="E585" s="83" t="s">
        <v>861</v>
      </c>
    </row>
    <row r="586" spans="1:5" x14ac:dyDescent="0.2">
      <c r="A586" s="83">
        <v>28</v>
      </c>
      <c r="D586" s="81" t="str">
        <f t="shared" si="21"/>
        <v>DNV-T I - 28</v>
      </c>
      <c r="E586" s="83" t="s">
        <v>862</v>
      </c>
    </row>
    <row r="587" spans="1:5" x14ac:dyDescent="0.2">
      <c r="A587" s="83">
        <v>29</v>
      </c>
      <c r="D587" s="81" t="str">
        <f t="shared" si="21"/>
        <v>DNV-T I - 29</v>
      </c>
      <c r="E587" s="83" t="s">
        <v>863</v>
      </c>
    </row>
    <row r="588" spans="1:5" x14ac:dyDescent="0.2">
      <c r="A588" s="83">
        <v>30</v>
      </c>
      <c r="D588" s="81" t="str">
        <f t="shared" si="21"/>
        <v>DNV-T I - 30</v>
      </c>
      <c r="E588" s="83" t="s">
        <v>864</v>
      </c>
    </row>
    <row r="589" spans="1:5" x14ac:dyDescent="0.2">
      <c r="A589" s="83">
        <v>31</v>
      </c>
      <c r="D589" s="81" t="str">
        <f t="shared" si="21"/>
        <v>DNV-T I - 31</v>
      </c>
      <c r="E589" s="83" t="s">
        <v>865</v>
      </c>
    </row>
    <row r="590" spans="1:5" x14ac:dyDescent="0.2">
      <c r="A590" s="83">
        <v>32</v>
      </c>
      <c r="D590" s="81" t="str">
        <f t="shared" si="21"/>
        <v>DNV-T I - 32</v>
      </c>
      <c r="E590" s="83" t="s">
        <v>866</v>
      </c>
    </row>
    <row r="591" spans="1:5" x14ac:dyDescent="0.2">
      <c r="A591" s="83">
        <v>33</v>
      </c>
      <c r="D591" s="81" t="str">
        <f t="shared" si="21"/>
        <v>DNV-T I - 33</v>
      </c>
      <c r="E591" s="83" t="s">
        <v>867</v>
      </c>
    </row>
    <row r="592" spans="1:5" x14ac:dyDescent="0.2">
      <c r="A592" s="83">
        <v>34</v>
      </c>
      <c r="D592" s="81" t="str">
        <f t="shared" si="21"/>
        <v>DNV-T I - 34</v>
      </c>
      <c r="E592" s="83" t="s">
        <v>868</v>
      </c>
    </row>
    <row r="593" spans="1:5" x14ac:dyDescent="0.2">
      <c r="A593" s="83">
        <v>35</v>
      </c>
      <c r="D593" s="81" t="str">
        <f t="shared" si="21"/>
        <v>DNV-T I - 35</v>
      </c>
      <c r="E593" s="83" t="s">
        <v>869</v>
      </c>
    </row>
    <row r="594" spans="1:5" x14ac:dyDescent="0.2">
      <c r="A594" s="83">
        <v>36</v>
      </c>
      <c r="D594" s="81" t="str">
        <f t="shared" si="21"/>
        <v>DNV-T I - 36</v>
      </c>
      <c r="E594" s="83" t="s">
        <v>870</v>
      </c>
    </row>
    <row r="595" spans="1:5" x14ac:dyDescent="0.2">
      <c r="A595" s="83">
        <v>37</v>
      </c>
      <c r="D595" s="81" t="str">
        <f t="shared" si="21"/>
        <v>DNV-T I - 37</v>
      </c>
      <c r="E595" s="83" t="s">
        <v>871</v>
      </c>
    </row>
    <row r="596" spans="1:5" x14ac:dyDescent="0.2">
      <c r="A596" s="83">
        <v>38</v>
      </c>
      <c r="D596" s="81" t="str">
        <f t="shared" si="21"/>
        <v>DNV-T I - 38</v>
      </c>
      <c r="E596" s="83" t="s">
        <v>872</v>
      </c>
    </row>
    <row r="597" spans="1:5" x14ac:dyDescent="0.2">
      <c r="A597" s="83">
        <v>39</v>
      </c>
      <c r="D597" s="81" t="str">
        <f t="shared" si="21"/>
        <v>DNV-T I - 39</v>
      </c>
      <c r="E597" s="83" t="s">
        <v>873</v>
      </c>
    </row>
    <row r="598" spans="1:5" x14ac:dyDescent="0.2">
      <c r="A598" s="83">
        <v>40</v>
      </c>
      <c r="D598" s="81" t="str">
        <f t="shared" si="21"/>
        <v>DNV-T I - 40</v>
      </c>
      <c r="E598" s="83" t="s">
        <v>874</v>
      </c>
    </row>
    <row r="599" spans="1:5" x14ac:dyDescent="0.2">
      <c r="A599" s="83">
        <v>41</v>
      </c>
      <c r="D599" s="81" t="str">
        <f t="shared" si="21"/>
        <v>DNV-T I - 41</v>
      </c>
      <c r="E599" s="83" t="s">
        <v>875</v>
      </c>
    </row>
    <row r="600" spans="1:5" x14ac:dyDescent="0.2">
      <c r="A600" s="83">
        <v>42</v>
      </c>
      <c r="D600" s="81" t="str">
        <f t="shared" si="21"/>
        <v>DNV-T I - 42</v>
      </c>
      <c r="E600" s="83" t="s">
        <v>876</v>
      </c>
    </row>
    <row r="601" spans="1:5" x14ac:dyDescent="0.2">
      <c r="A601" s="83">
        <v>43</v>
      </c>
      <c r="D601" s="81" t="str">
        <f t="shared" si="21"/>
        <v>DNV-T I - 43</v>
      </c>
      <c r="E601" s="83" t="s">
        <v>877</v>
      </c>
    </row>
    <row r="602" spans="1:5" x14ac:dyDescent="0.2">
      <c r="A602" s="83">
        <v>44</v>
      </c>
      <c r="D602" s="81" t="str">
        <f t="shared" si="21"/>
        <v>DNV-T I - 44</v>
      </c>
      <c r="E602" s="83" t="s">
        <v>878</v>
      </c>
    </row>
    <row r="603" spans="1:5" x14ac:dyDescent="0.2">
      <c r="A603" s="83">
        <v>45</v>
      </c>
      <c r="D603" s="81" t="str">
        <f t="shared" si="21"/>
        <v>DNV-T I - 45</v>
      </c>
      <c r="E603" s="83" t="s">
        <v>879</v>
      </c>
    </row>
    <row r="604" spans="1:5" x14ac:dyDescent="0.2">
      <c r="A604" s="83">
        <v>46</v>
      </c>
      <c r="D604" s="81" t="str">
        <f t="shared" si="21"/>
        <v>DNV-T I - 46</v>
      </c>
      <c r="E604" s="83" t="s">
        <v>880</v>
      </c>
    </row>
    <row r="605" spans="1:5" x14ac:dyDescent="0.2">
      <c r="A605" s="83">
        <v>47</v>
      </c>
      <c r="D605" s="81" t="str">
        <f t="shared" si="21"/>
        <v>DNV-T I - 47</v>
      </c>
      <c r="E605" s="83" t="s">
        <v>881</v>
      </c>
    </row>
    <row r="606" spans="1:5" x14ac:dyDescent="0.2">
      <c r="A606" s="83">
        <v>48</v>
      </c>
      <c r="D606" s="81" t="str">
        <f t="shared" si="21"/>
        <v>DNV-T I - 48</v>
      </c>
      <c r="E606" s="83" t="s">
        <v>882</v>
      </c>
    </row>
    <row r="607" spans="1:5" x14ac:dyDescent="0.2">
      <c r="A607" s="83">
        <v>49</v>
      </c>
      <c r="D607" s="81" t="str">
        <f t="shared" si="21"/>
        <v>DNV-T I - 49</v>
      </c>
      <c r="E607" s="83" t="s">
        <v>883</v>
      </c>
    </row>
    <row r="608" spans="1:5" x14ac:dyDescent="0.2">
      <c r="A608" s="83">
        <v>50</v>
      </c>
      <c r="D608" s="81" t="str">
        <f t="shared" si="21"/>
        <v>DNV-T I - 50</v>
      </c>
      <c r="E608" s="83" t="s">
        <v>884</v>
      </c>
    </row>
    <row r="609" spans="1:5" x14ac:dyDescent="0.2">
      <c r="A609" s="83">
        <v>51</v>
      </c>
      <c r="D609" s="81" t="str">
        <f t="shared" si="21"/>
        <v>DNV-T I - 51</v>
      </c>
      <c r="E609" s="83" t="s">
        <v>885</v>
      </c>
    </row>
    <row r="610" spans="1:5" x14ac:dyDescent="0.2">
      <c r="A610" s="83">
        <v>52</v>
      </c>
      <c r="D610" s="81" t="str">
        <f t="shared" si="21"/>
        <v>DNV-T I - 52</v>
      </c>
      <c r="E610" s="83" t="s">
        <v>886</v>
      </c>
    </row>
    <row r="611" spans="1:5" x14ac:dyDescent="0.2">
      <c r="A611" s="83">
        <v>53</v>
      </c>
      <c r="D611" s="81" t="str">
        <f t="shared" si="21"/>
        <v>DNV-T I - 53</v>
      </c>
      <c r="E611" s="83" t="s">
        <v>887</v>
      </c>
    </row>
    <row r="612" spans="1:5" x14ac:dyDescent="0.2">
      <c r="A612" s="83">
        <v>54</v>
      </c>
      <c r="D612" s="81" t="str">
        <f t="shared" si="21"/>
        <v>DNV-T I - 54</v>
      </c>
      <c r="E612" s="83" t="s">
        <v>888</v>
      </c>
    </row>
    <row r="613" spans="1:5" x14ac:dyDescent="0.2">
      <c r="A613" s="83">
        <v>55</v>
      </c>
      <c r="D613" s="81" t="str">
        <f t="shared" si="21"/>
        <v>DNV-T I - 55</v>
      </c>
      <c r="E613" s="83" t="s">
        <v>889</v>
      </c>
    </row>
    <row r="614" spans="1:5" x14ac:dyDescent="0.2">
      <c r="A614" s="83">
        <v>56</v>
      </c>
      <c r="D614" s="81" t="str">
        <f t="shared" si="21"/>
        <v>DNV-T I - 56</v>
      </c>
      <c r="E614" s="83" t="s">
        <v>890</v>
      </c>
    </row>
    <row r="615" spans="1:5" x14ac:dyDescent="0.2">
      <c r="A615" s="83">
        <v>57</v>
      </c>
      <c r="D615" s="81" t="str">
        <f t="shared" si="21"/>
        <v>DNV-T I - 57</v>
      </c>
      <c r="E615" s="83" t="s">
        <v>891</v>
      </c>
    </row>
    <row r="616" spans="1:5" x14ac:dyDescent="0.2">
      <c r="A616" s="83">
        <v>58</v>
      </c>
      <c r="D616" s="81" t="str">
        <f t="shared" si="21"/>
        <v>DNV-T I - 58</v>
      </c>
      <c r="E616" s="83" t="s">
        <v>892</v>
      </c>
    </row>
    <row r="617" spans="1:5" x14ac:dyDescent="0.2">
      <c r="A617" s="83">
        <v>59</v>
      </c>
      <c r="D617" s="81" t="str">
        <f t="shared" si="21"/>
        <v>DNV-T I - 59</v>
      </c>
      <c r="E617" s="83" t="s">
        <v>893</v>
      </c>
    </row>
    <row r="618" spans="1:5" x14ac:dyDescent="0.2">
      <c r="A618" s="83">
        <v>60</v>
      </c>
      <c r="D618" s="81" t="str">
        <f t="shared" si="21"/>
        <v>DNV-T I - 60</v>
      </c>
      <c r="E618" s="83" t="s">
        <v>894</v>
      </c>
    </row>
    <row r="619" spans="1:5" x14ac:dyDescent="0.2">
      <c r="A619" s="83">
        <v>61</v>
      </c>
      <c r="D619" s="81" t="str">
        <f t="shared" si="21"/>
        <v>DNV-T I - 61</v>
      </c>
      <c r="E619" s="83" t="s">
        <v>895</v>
      </c>
    </row>
    <row r="620" spans="1:5" x14ac:dyDescent="0.2">
      <c r="A620" s="83">
        <v>62</v>
      </c>
      <c r="D620" s="81" t="str">
        <f t="shared" si="21"/>
        <v>DNV-T I - 62</v>
      </c>
      <c r="E620" s="83" t="s">
        <v>896</v>
      </c>
    </row>
    <row r="621" spans="1:5" x14ac:dyDescent="0.2">
      <c r="A621" s="83">
        <v>63</v>
      </c>
      <c r="D621" s="81" t="str">
        <f t="shared" si="21"/>
        <v>DNV-T I - 63</v>
      </c>
      <c r="E621" s="83" t="s">
        <v>897</v>
      </c>
    </row>
    <row r="622" spans="1:5" x14ac:dyDescent="0.2">
      <c r="A622" s="83">
        <v>64</v>
      </c>
      <c r="D622" s="81" t="str">
        <f t="shared" si="21"/>
        <v>DNV-T I - 64</v>
      </c>
      <c r="E622" s="83" t="s">
        <v>898</v>
      </c>
    </row>
    <row r="623" spans="1:5" x14ac:dyDescent="0.2">
      <c r="A623" s="83">
        <v>65</v>
      </c>
      <c r="D623" s="81" t="str">
        <f t="shared" si="21"/>
        <v>DNV-T I - 65</v>
      </c>
      <c r="E623" s="83" t="s">
        <v>899</v>
      </c>
    </row>
    <row r="624" spans="1:5" x14ac:dyDescent="0.2">
      <c r="A624" s="83">
        <v>66</v>
      </c>
      <c r="D624" s="81" t="str">
        <f t="shared" ref="D624:D679" si="22">CONCATENATE("DNV-T I - ",A624)</f>
        <v>DNV-T I - 66</v>
      </c>
      <c r="E624" s="83" t="s">
        <v>900</v>
      </c>
    </row>
    <row r="625" spans="1:5" x14ac:dyDescent="0.2">
      <c r="A625" s="83">
        <v>67</v>
      </c>
      <c r="D625" s="81" t="str">
        <f t="shared" si="22"/>
        <v>DNV-T I - 67</v>
      </c>
      <c r="E625" s="83" t="s">
        <v>901</v>
      </c>
    </row>
    <row r="626" spans="1:5" x14ac:dyDescent="0.2">
      <c r="A626" s="83">
        <v>68</v>
      </c>
      <c r="D626" s="81" t="str">
        <f t="shared" si="22"/>
        <v>DNV-T I - 68</v>
      </c>
      <c r="E626" s="83" t="s">
        <v>902</v>
      </c>
    </row>
    <row r="627" spans="1:5" x14ac:dyDescent="0.2">
      <c r="A627" s="83">
        <v>69</v>
      </c>
      <c r="D627" s="81" t="str">
        <f t="shared" si="22"/>
        <v>DNV-T I - 69</v>
      </c>
      <c r="E627" s="83" t="s">
        <v>903</v>
      </c>
    </row>
    <row r="628" spans="1:5" x14ac:dyDescent="0.2">
      <c r="A628" s="83">
        <v>70</v>
      </c>
      <c r="D628" s="81" t="str">
        <f t="shared" si="22"/>
        <v>DNV-T I - 70</v>
      </c>
      <c r="E628" s="83" t="s">
        <v>904</v>
      </c>
    </row>
    <row r="629" spans="1:5" x14ac:dyDescent="0.2">
      <c r="A629" s="83">
        <v>71</v>
      </c>
      <c r="D629" s="81" t="str">
        <f t="shared" si="22"/>
        <v>DNV-T I - 71</v>
      </c>
      <c r="E629" s="83" t="s">
        <v>905</v>
      </c>
    </row>
    <row r="630" spans="1:5" x14ac:dyDescent="0.2">
      <c r="A630" s="83">
        <v>72</v>
      </c>
      <c r="D630" s="81" t="str">
        <f t="shared" si="22"/>
        <v>DNV-T I - 72</v>
      </c>
      <c r="E630" s="83" t="s">
        <v>906</v>
      </c>
    </row>
    <row r="631" spans="1:5" x14ac:dyDescent="0.2">
      <c r="A631" s="83">
        <v>73</v>
      </c>
      <c r="D631" s="81" t="str">
        <f t="shared" si="22"/>
        <v>DNV-T I - 73</v>
      </c>
      <c r="E631" s="83" t="s">
        <v>907</v>
      </c>
    </row>
    <row r="632" spans="1:5" x14ac:dyDescent="0.2">
      <c r="A632" s="83">
        <v>74</v>
      </c>
      <c r="D632" s="81" t="str">
        <f t="shared" si="22"/>
        <v>DNV-T I - 74</v>
      </c>
      <c r="E632" s="83" t="s">
        <v>908</v>
      </c>
    </row>
    <row r="633" spans="1:5" x14ac:dyDescent="0.2">
      <c r="A633" s="83">
        <v>75</v>
      </c>
      <c r="D633" s="81" t="str">
        <f t="shared" si="22"/>
        <v>DNV-T I - 75</v>
      </c>
      <c r="E633" s="83" t="s">
        <v>909</v>
      </c>
    </row>
    <row r="634" spans="1:5" ht="11.25" customHeight="1" x14ac:dyDescent="0.2">
      <c r="A634" s="83">
        <v>76</v>
      </c>
      <c r="D634" s="81" t="str">
        <f t="shared" si="22"/>
        <v>DNV-T I - 76</v>
      </c>
      <c r="E634" s="83" t="s">
        <v>910</v>
      </c>
    </row>
    <row r="635" spans="1:5" ht="11.25" customHeight="1" x14ac:dyDescent="0.2">
      <c r="D635" s="81" t="str">
        <f t="shared" si="22"/>
        <v xml:space="preserve">DNV-T I - </v>
      </c>
    </row>
    <row r="636" spans="1:5" x14ac:dyDescent="0.2">
      <c r="A636" s="83">
        <v>77</v>
      </c>
      <c r="D636" s="81" t="str">
        <f t="shared" si="22"/>
        <v>DNV-T I - 77</v>
      </c>
      <c r="E636" s="83" t="s">
        <v>911</v>
      </c>
    </row>
    <row r="637" spans="1:5" x14ac:dyDescent="0.2">
      <c r="A637" s="83">
        <v>78</v>
      </c>
      <c r="D637" s="81" t="str">
        <f t="shared" si="22"/>
        <v>DNV-T I - 78</v>
      </c>
      <c r="E637" s="83" t="s">
        <v>912</v>
      </c>
    </row>
    <row r="638" spans="1:5" x14ac:dyDescent="0.2">
      <c r="A638" s="83">
        <v>79</v>
      </c>
      <c r="D638" s="81" t="str">
        <f t="shared" si="22"/>
        <v>DNV-T I - 79</v>
      </c>
      <c r="E638" s="83" t="s">
        <v>913</v>
      </c>
    </row>
    <row r="639" spans="1:5" x14ac:dyDescent="0.2">
      <c r="A639" s="83">
        <v>80</v>
      </c>
      <c r="D639" s="81" t="str">
        <f t="shared" si="22"/>
        <v>DNV-T I - 80</v>
      </c>
      <c r="E639" s="83" t="s">
        <v>914</v>
      </c>
    </row>
    <row r="640" spans="1:5" x14ac:dyDescent="0.2">
      <c r="A640" s="83">
        <v>81</v>
      </c>
      <c r="D640" s="81" t="str">
        <f t="shared" si="22"/>
        <v>DNV-T I - 81</v>
      </c>
      <c r="E640" s="83" t="s">
        <v>915</v>
      </c>
    </row>
    <row r="641" spans="1:5" x14ac:dyDescent="0.2">
      <c r="A641" s="83">
        <v>82</v>
      </c>
      <c r="D641" s="81" t="str">
        <f t="shared" si="22"/>
        <v>DNV-T I - 82</v>
      </c>
      <c r="E641" s="83" t="s">
        <v>916</v>
      </c>
    </row>
    <row r="642" spans="1:5" x14ac:dyDescent="0.2">
      <c r="A642" s="83">
        <v>83</v>
      </c>
      <c r="D642" s="81" t="str">
        <f t="shared" si="22"/>
        <v>DNV-T I - 83</v>
      </c>
      <c r="E642" s="83" t="s">
        <v>917</v>
      </c>
    </row>
    <row r="643" spans="1:5" ht="11.25" customHeight="1" x14ac:dyDescent="0.2">
      <c r="A643" s="83">
        <v>84</v>
      </c>
      <c r="D643" s="81" t="str">
        <f t="shared" si="22"/>
        <v>DNV-T I - 84</v>
      </c>
      <c r="E643" s="83" t="s">
        <v>918</v>
      </c>
    </row>
    <row r="644" spans="1:5" ht="11.25" customHeight="1" x14ac:dyDescent="0.2">
      <c r="D644" s="81" t="str">
        <f t="shared" si="22"/>
        <v xml:space="preserve">DNV-T I - </v>
      </c>
    </row>
    <row r="645" spans="1:5" ht="11.25" customHeight="1" x14ac:dyDescent="0.2">
      <c r="A645" s="83">
        <v>85</v>
      </c>
      <c r="D645" s="81" t="str">
        <f t="shared" si="22"/>
        <v>DNV-T I - 85</v>
      </c>
      <c r="E645" s="83" t="s">
        <v>919</v>
      </c>
    </row>
    <row r="646" spans="1:5" ht="11.25" customHeight="1" x14ac:dyDescent="0.2">
      <c r="D646" s="81" t="str">
        <f t="shared" si="22"/>
        <v xml:space="preserve">DNV-T I - </v>
      </c>
    </row>
    <row r="647" spans="1:5" x14ac:dyDescent="0.2">
      <c r="A647" s="83">
        <v>86</v>
      </c>
      <c r="D647" s="81" t="str">
        <f t="shared" si="22"/>
        <v>DNV-T I - 86</v>
      </c>
      <c r="E647" s="83" t="s">
        <v>920</v>
      </c>
    </row>
    <row r="648" spans="1:5" x14ac:dyDescent="0.2">
      <c r="A648" s="83" t="s">
        <v>921</v>
      </c>
      <c r="D648" s="81" t="str">
        <f t="shared" si="22"/>
        <v>DNV-T I - 86.1</v>
      </c>
      <c r="E648" s="83" t="s">
        <v>922</v>
      </c>
    </row>
    <row r="649" spans="1:5" x14ac:dyDescent="0.2">
      <c r="A649" s="83" t="s">
        <v>923</v>
      </c>
      <c r="D649" s="81" t="str">
        <f t="shared" si="22"/>
        <v>DNV-T I - 86.1.1</v>
      </c>
      <c r="E649" s="83" t="s">
        <v>924</v>
      </c>
    </row>
    <row r="650" spans="1:5" x14ac:dyDescent="0.2">
      <c r="A650" s="83" t="s">
        <v>925</v>
      </c>
      <c r="D650" s="81" t="str">
        <f t="shared" si="22"/>
        <v>DNV-T I - 86.1.2</v>
      </c>
      <c r="E650" s="83" t="s">
        <v>926</v>
      </c>
    </row>
    <row r="651" spans="1:5" x14ac:dyDescent="0.2">
      <c r="A651" s="83" t="s">
        <v>927</v>
      </c>
      <c r="D651" s="81" t="str">
        <f t="shared" si="22"/>
        <v>DNV-T I - 86.1.3</v>
      </c>
      <c r="E651" s="83" t="s">
        <v>928</v>
      </c>
    </row>
    <row r="652" spans="1:5" x14ac:dyDescent="0.2">
      <c r="A652" s="83" t="s">
        <v>929</v>
      </c>
      <c r="D652" s="81" t="str">
        <f t="shared" si="22"/>
        <v>DNV-T I - 86.1.4</v>
      </c>
      <c r="E652" s="83" t="s">
        <v>930</v>
      </c>
    </row>
    <row r="653" spans="1:5" x14ac:dyDescent="0.2">
      <c r="A653" s="83" t="s">
        <v>931</v>
      </c>
      <c r="D653" s="81" t="str">
        <f t="shared" si="22"/>
        <v>DNV-T I - 86.1.5</v>
      </c>
      <c r="E653" s="83" t="s">
        <v>932</v>
      </c>
    </row>
    <row r="654" spans="1:5" x14ac:dyDescent="0.2">
      <c r="A654" s="83" t="s">
        <v>933</v>
      </c>
      <c r="D654" s="81" t="str">
        <f t="shared" si="22"/>
        <v>DNV-T I - 86.2</v>
      </c>
      <c r="E654" s="83" t="s">
        <v>934</v>
      </c>
    </row>
    <row r="655" spans="1:5" x14ac:dyDescent="0.2">
      <c r="A655" s="83" t="s">
        <v>935</v>
      </c>
      <c r="D655" s="81" t="str">
        <f t="shared" si="22"/>
        <v>DNV-T I - 86.2.1</v>
      </c>
      <c r="E655" s="83" t="s">
        <v>924</v>
      </c>
    </row>
    <row r="656" spans="1:5" x14ac:dyDescent="0.2">
      <c r="A656" s="83" t="s">
        <v>936</v>
      </c>
      <c r="D656" s="81" t="str">
        <f t="shared" si="22"/>
        <v>DNV-T I - 86.2.2</v>
      </c>
      <c r="E656" s="83" t="s">
        <v>937</v>
      </c>
    </row>
    <row r="657" spans="1:5" x14ac:dyDescent="0.2">
      <c r="A657" s="83" t="s">
        <v>938</v>
      </c>
      <c r="D657" s="81" t="str">
        <f t="shared" si="22"/>
        <v>DNV-T I - 86.2.3</v>
      </c>
      <c r="E657" s="83" t="s">
        <v>926</v>
      </c>
    </row>
    <row r="658" spans="1:5" x14ac:dyDescent="0.2">
      <c r="A658" s="83" t="s">
        <v>939</v>
      </c>
      <c r="D658" s="81" t="str">
        <f t="shared" si="22"/>
        <v>DNV-T I - 86.2.4</v>
      </c>
      <c r="E658" s="83" t="s">
        <v>928</v>
      </c>
    </row>
    <row r="659" spans="1:5" x14ac:dyDescent="0.2">
      <c r="A659" s="83" t="s">
        <v>940</v>
      </c>
      <c r="D659" s="81" t="str">
        <f t="shared" si="22"/>
        <v>DNV-T I - 86.2.5</v>
      </c>
      <c r="E659" s="83" t="s">
        <v>930</v>
      </c>
    </row>
    <row r="660" spans="1:5" x14ac:dyDescent="0.2">
      <c r="A660" s="83" t="s">
        <v>941</v>
      </c>
      <c r="D660" s="81" t="str">
        <f t="shared" si="22"/>
        <v>DNV-T I - 86.2.6</v>
      </c>
      <c r="E660" s="83" t="s">
        <v>932</v>
      </c>
    </row>
    <row r="661" spans="1:5" x14ac:dyDescent="0.2">
      <c r="A661" s="83">
        <v>87</v>
      </c>
      <c r="D661" s="81" t="str">
        <f t="shared" si="22"/>
        <v>DNV-T I - 87</v>
      </c>
      <c r="E661" s="83" t="s">
        <v>942</v>
      </c>
    </row>
    <row r="662" spans="1:5" x14ac:dyDescent="0.2">
      <c r="A662" s="83">
        <v>88</v>
      </c>
      <c r="D662" s="81" t="str">
        <f t="shared" si="22"/>
        <v>DNV-T I - 88</v>
      </c>
      <c r="E662" s="83" t="s">
        <v>943</v>
      </c>
    </row>
    <row r="663" spans="1:5" x14ac:dyDescent="0.2">
      <c r="A663" s="83">
        <v>89</v>
      </c>
      <c r="D663" s="81" t="str">
        <f t="shared" si="22"/>
        <v>DNV-T I - 89</v>
      </c>
      <c r="E663" s="83" t="s">
        <v>944</v>
      </c>
    </row>
    <row r="664" spans="1:5" x14ac:dyDescent="0.2">
      <c r="A664" s="83">
        <v>90</v>
      </c>
      <c r="D664" s="81" t="str">
        <f t="shared" si="22"/>
        <v>DNV-T I - 90</v>
      </c>
      <c r="E664" s="83" t="s">
        <v>945</v>
      </c>
    </row>
    <row r="665" spans="1:5" x14ac:dyDescent="0.2">
      <c r="A665" s="83">
        <v>91</v>
      </c>
      <c r="D665" s="81" t="str">
        <f t="shared" si="22"/>
        <v>DNV-T I - 91</v>
      </c>
      <c r="E665" s="83" t="s">
        <v>946</v>
      </c>
    </row>
    <row r="666" spans="1:5" x14ac:dyDescent="0.2">
      <c r="A666" s="83">
        <v>92</v>
      </c>
      <c r="D666" s="81" t="str">
        <f t="shared" si="22"/>
        <v>DNV-T I - 92</v>
      </c>
      <c r="E666" s="83" t="s">
        <v>947</v>
      </c>
    </row>
    <row r="667" spans="1:5" x14ac:dyDescent="0.2">
      <c r="A667" s="83">
        <v>93</v>
      </c>
      <c r="D667" s="81" t="str">
        <f t="shared" si="22"/>
        <v>DNV-T I - 93</v>
      </c>
      <c r="E667" s="83" t="s">
        <v>948</v>
      </c>
    </row>
    <row r="668" spans="1:5" x14ac:dyDescent="0.2">
      <c r="A668" s="83">
        <v>94</v>
      </c>
      <c r="D668" s="81" t="str">
        <f t="shared" si="22"/>
        <v>DNV-T I - 94</v>
      </c>
      <c r="E668" s="83" t="s">
        <v>949</v>
      </c>
    </row>
    <row r="669" spans="1:5" x14ac:dyDescent="0.2">
      <c r="A669" s="83">
        <v>95</v>
      </c>
      <c r="D669" s="81" t="str">
        <f t="shared" si="22"/>
        <v>DNV-T I - 95</v>
      </c>
      <c r="E669" s="83" t="s">
        <v>950</v>
      </c>
    </row>
    <row r="670" spans="1:5" x14ac:dyDescent="0.2">
      <c r="A670" s="83">
        <v>96</v>
      </c>
      <c r="D670" s="81" t="str">
        <f t="shared" si="22"/>
        <v>DNV-T I - 96</v>
      </c>
      <c r="E670" s="83" t="s">
        <v>951</v>
      </c>
    </row>
    <row r="671" spans="1:5" x14ac:dyDescent="0.2">
      <c r="A671" s="83">
        <v>97</v>
      </c>
      <c r="D671" s="81" t="str">
        <f t="shared" si="22"/>
        <v>DNV-T I - 97</v>
      </c>
      <c r="E671" s="83" t="s">
        <v>952</v>
      </c>
    </row>
    <row r="672" spans="1:5" x14ac:dyDescent="0.2">
      <c r="A672" s="83">
        <v>98</v>
      </c>
      <c r="D672" s="81" t="str">
        <f t="shared" si="22"/>
        <v>DNV-T I - 98</v>
      </c>
      <c r="E672" s="83" t="s">
        <v>953</v>
      </c>
    </row>
    <row r="673" spans="1:7" x14ac:dyDescent="0.2">
      <c r="A673" s="83">
        <v>99</v>
      </c>
      <c r="D673" s="81" t="str">
        <f t="shared" si="22"/>
        <v>DNV-T I - 99</v>
      </c>
      <c r="E673" s="83" t="s">
        <v>954</v>
      </c>
    </row>
    <row r="674" spans="1:7" x14ac:dyDescent="0.2">
      <c r="A674" s="83">
        <v>100</v>
      </c>
      <c r="D674" s="81" t="str">
        <f t="shared" si="22"/>
        <v>DNV-T I - 100</v>
      </c>
      <c r="E674" s="83" t="s">
        <v>955</v>
      </c>
    </row>
    <row r="675" spans="1:7" x14ac:dyDescent="0.2">
      <c r="A675" s="83">
        <v>101</v>
      </c>
      <c r="D675" s="81" t="str">
        <f t="shared" si="22"/>
        <v>DNV-T I - 101</v>
      </c>
      <c r="E675" s="83" t="s">
        <v>956</v>
      </c>
    </row>
    <row r="676" spans="1:7" x14ac:dyDescent="0.2">
      <c r="A676" s="83">
        <v>102</v>
      </c>
      <c r="D676" s="81" t="str">
        <f t="shared" si="22"/>
        <v>DNV-T I - 102</v>
      </c>
      <c r="E676" s="83" t="s">
        <v>957</v>
      </c>
    </row>
    <row r="677" spans="1:7" x14ac:dyDescent="0.2">
      <c r="A677" s="83">
        <v>103</v>
      </c>
      <c r="D677" s="81" t="str">
        <f t="shared" si="22"/>
        <v>DNV-T I - 103</v>
      </c>
      <c r="E677" s="83" t="s">
        <v>958</v>
      </c>
    </row>
    <row r="678" spans="1:7" x14ac:dyDescent="0.2">
      <c r="A678" s="83">
        <v>104</v>
      </c>
      <c r="D678" s="81" t="str">
        <f t="shared" si="22"/>
        <v>DNV-T I - 104</v>
      </c>
      <c r="E678" s="83" t="s">
        <v>959</v>
      </c>
    </row>
    <row r="679" spans="1:7" x14ac:dyDescent="0.2">
      <c r="A679" s="83">
        <v>105</v>
      </c>
      <c r="D679" s="81" t="str">
        <f t="shared" si="22"/>
        <v>DNV-T I - 105</v>
      </c>
      <c r="E679" s="83" t="s">
        <v>960</v>
      </c>
    </row>
    <row r="681" spans="1:7" ht="12.75" x14ac:dyDescent="0.2">
      <c r="A681" s="79" t="s">
        <v>961</v>
      </c>
      <c r="B681" s="79"/>
      <c r="C681" s="127"/>
      <c r="D681" s="128"/>
      <c r="E681" s="128"/>
      <c r="F681" s="128"/>
      <c r="G681" s="128"/>
    </row>
    <row r="682" spans="1:7" x14ac:dyDescent="0.2">
      <c r="D682" s="81" t="str">
        <f>CONCATENATE("DNV-TRC - ",E682)</f>
        <v>DNV-TRC - 1</v>
      </c>
      <c r="E682" s="129">
        <v>1</v>
      </c>
    </row>
    <row r="683" spans="1:7" x14ac:dyDescent="0.2">
      <c r="D683" s="81" t="str">
        <f t="shared" ref="D683:D716" si="23">CONCATENATE("DNV-TRC - ",E683)</f>
        <v>DNV-TRC - 1,5</v>
      </c>
      <c r="E683" s="129">
        <v>1.5</v>
      </c>
    </row>
    <row r="684" spans="1:7" x14ac:dyDescent="0.2">
      <c r="D684" s="81" t="str">
        <f t="shared" si="23"/>
        <v>DNV-TRC - 2</v>
      </c>
      <c r="E684" s="129">
        <v>2</v>
      </c>
    </row>
    <row r="685" spans="1:7" x14ac:dyDescent="0.2">
      <c r="D685" s="81" t="str">
        <f t="shared" si="23"/>
        <v>DNV-TRC - 2,5</v>
      </c>
      <c r="E685" s="129">
        <v>2.5</v>
      </c>
    </row>
    <row r="686" spans="1:7" x14ac:dyDescent="0.2">
      <c r="D686" s="81" t="str">
        <f t="shared" si="23"/>
        <v>DNV-TRC - 3</v>
      </c>
      <c r="E686" s="129">
        <v>3</v>
      </c>
    </row>
    <row r="687" spans="1:7" x14ac:dyDescent="0.2">
      <c r="D687" s="81" t="str">
        <f t="shared" si="23"/>
        <v>DNV-TRC - 3,5</v>
      </c>
      <c r="E687" s="129">
        <v>3.5</v>
      </c>
    </row>
    <row r="688" spans="1:7" x14ac:dyDescent="0.2">
      <c r="D688" s="81" t="str">
        <f t="shared" si="23"/>
        <v>DNV-TRC - 4</v>
      </c>
      <c r="E688" s="129">
        <v>4</v>
      </c>
    </row>
    <row r="689" spans="4:5" x14ac:dyDescent="0.2">
      <c r="D689" s="81" t="str">
        <f t="shared" si="23"/>
        <v>DNV-TRC - 4,5</v>
      </c>
      <c r="E689" s="129">
        <v>4.5</v>
      </c>
    </row>
    <row r="690" spans="4:5" x14ac:dyDescent="0.2">
      <c r="D690" s="81" t="str">
        <f t="shared" si="23"/>
        <v>DNV-TRC - 5</v>
      </c>
      <c r="E690" s="129">
        <v>5</v>
      </c>
    </row>
    <row r="691" spans="4:5" x14ac:dyDescent="0.2">
      <c r="D691" s="81" t="str">
        <f t="shared" si="23"/>
        <v>DNV-TRC - 6</v>
      </c>
      <c r="E691" s="129">
        <v>6</v>
      </c>
    </row>
    <row r="692" spans="4:5" x14ac:dyDescent="0.2">
      <c r="D692" s="81" t="str">
        <f t="shared" si="23"/>
        <v>DNV-TRC - 7</v>
      </c>
      <c r="E692" s="129">
        <v>7</v>
      </c>
    </row>
    <row r="693" spans="4:5" x14ac:dyDescent="0.2">
      <c r="D693" s="81" t="str">
        <f t="shared" si="23"/>
        <v>DNV-TRC - 8</v>
      </c>
      <c r="E693" s="129">
        <v>8</v>
      </c>
    </row>
    <row r="694" spans="4:5" x14ac:dyDescent="0.2">
      <c r="D694" s="81" t="str">
        <f t="shared" si="23"/>
        <v>DNV-TRC - 9</v>
      </c>
      <c r="E694" s="129">
        <v>9</v>
      </c>
    </row>
    <row r="695" spans="4:5" x14ac:dyDescent="0.2">
      <c r="D695" s="81" t="str">
        <f t="shared" si="23"/>
        <v>DNV-TRC - 10</v>
      </c>
      <c r="E695" s="129">
        <v>10</v>
      </c>
    </row>
    <row r="696" spans="4:5" x14ac:dyDescent="0.2">
      <c r="D696" s="81" t="str">
        <f t="shared" si="23"/>
        <v>DNV-TRC - 12</v>
      </c>
      <c r="E696" s="129">
        <v>12</v>
      </c>
    </row>
    <row r="697" spans="4:5" x14ac:dyDescent="0.2">
      <c r="D697" s="81" t="str">
        <f t="shared" si="23"/>
        <v>DNV-TRC - 15</v>
      </c>
      <c r="E697" s="129">
        <v>15</v>
      </c>
    </row>
    <row r="698" spans="4:5" x14ac:dyDescent="0.2">
      <c r="D698" s="81" t="str">
        <f t="shared" si="23"/>
        <v>DNV-TRC - 17</v>
      </c>
      <c r="E698" s="129">
        <v>17</v>
      </c>
    </row>
    <row r="699" spans="4:5" x14ac:dyDescent="0.2">
      <c r="D699" s="81" t="str">
        <f t="shared" si="23"/>
        <v>DNV-TRC - 19</v>
      </c>
      <c r="E699" s="129">
        <v>19</v>
      </c>
    </row>
    <row r="700" spans="4:5" x14ac:dyDescent="0.2">
      <c r="D700" s="81" t="str">
        <f t="shared" si="23"/>
        <v>DNV-TRC - 20</v>
      </c>
      <c r="E700" s="129">
        <v>20</v>
      </c>
    </row>
    <row r="701" spans="4:5" x14ac:dyDescent="0.2">
      <c r="D701" s="81" t="str">
        <f t="shared" si="23"/>
        <v>DNV-TRC - 25</v>
      </c>
      <c r="E701" s="129">
        <v>25</v>
      </c>
    </row>
    <row r="702" spans="4:5" x14ac:dyDescent="0.2">
      <c r="D702" s="81" t="str">
        <f t="shared" si="23"/>
        <v>DNV-TRC - 30</v>
      </c>
      <c r="E702" s="129">
        <v>30</v>
      </c>
    </row>
    <row r="703" spans="4:5" x14ac:dyDescent="0.2">
      <c r="D703" s="81" t="str">
        <f t="shared" si="23"/>
        <v>DNV-TRC - 35</v>
      </c>
      <c r="E703" s="129">
        <v>35</v>
      </c>
    </row>
    <row r="704" spans="4:5" x14ac:dyDescent="0.2">
      <c r="D704" s="81" t="str">
        <f t="shared" si="23"/>
        <v>DNV-TRC - 40</v>
      </c>
      <c r="E704" s="129">
        <v>40</v>
      </c>
    </row>
    <row r="705" spans="1:7" x14ac:dyDescent="0.2">
      <c r="D705" s="81" t="str">
        <f t="shared" si="23"/>
        <v>DNV-TRC - 45</v>
      </c>
      <c r="E705" s="129">
        <v>45</v>
      </c>
    </row>
    <row r="706" spans="1:7" x14ac:dyDescent="0.2">
      <c r="D706" s="81" t="str">
        <f t="shared" si="23"/>
        <v>DNV-TRC - 50</v>
      </c>
      <c r="E706" s="129">
        <v>50</v>
      </c>
    </row>
    <row r="707" spans="1:7" x14ac:dyDescent="0.2">
      <c r="D707" s="81" t="str">
        <f t="shared" si="23"/>
        <v>DNV-TRC - 55</v>
      </c>
      <c r="E707" s="129">
        <v>55</v>
      </c>
    </row>
    <row r="708" spans="1:7" x14ac:dyDescent="0.2">
      <c r="D708" s="81" t="str">
        <f t="shared" si="23"/>
        <v>DNV-TRC - 60</v>
      </c>
      <c r="E708" s="129">
        <v>60</v>
      </c>
    </row>
    <row r="709" spans="1:7" x14ac:dyDescent="0.2">
      <c r="D709" s="81" t="str">
        <f t="shared" si="23"/>
        <v>DNV-TRC - 65</v>
      </c>
      <c r="E709" s="129">
        <v>65</v>
      </c>
    </row>
    <row r="710" spans="1:7" x14ac:dyDescent="0.2">
      <c r="D710" s="81" t="str">
        <f t="shared" si="23"/>
        <v>DNV-TRC - 70</v>
      </c>
      <c r="E710" s="129">
        <v>70</v>
      </c>
    </row>
    <row r="711" spans="1:7" x14ac:dyDescent="0.2">
      <c r="D711" s="81" t="str">
        <f t="shared" si="23"/>
        <v>DNV-TRC - 75</v>
      </c>
      <c r="E711" s="129">
        <v>75</v>
      </c>
    </row>
    <row r="712" spans="1:7" x14ac:dyDescent="0.2">
      <c r="D712" s="81" t="str">
        <f t="shared" si="23"/>
        <v>DNV-TRC - 80</v>
      </c>
      <c r="E712" s="129">
        <v>80</v>
      </c>
    </row>
    <row r="713" spans="1:7" x14ac:dyDescent="0.2">
      <c r="D713" s="81" t="str">
        <f t="shared" si="23"/>
        <v>DNV-TRC - 85</v>
      </c>
      <c r="E713" s="129">
        <v>85</v>
      </c>
    </row>
    <row r="714" spans="1:7" x14ac:dyDescent="0.2">
      <c r="D714" s="81" t="str">
        <f t="shared" si="23"/>
        <v>DNV-TRC - 90</v>
      </c>
      <c r="E714" s="129">
        <v>90</v>
      </c>
    </row>
    <row r="715" spans="1:7" x14ac:dyDescent="0.2">
      <c r="D715" s="81" t="str">
        <f t="shared" si="23"/>
        <v>DNV-TRC - 95</v>
      </c>
      <c r="E715" s="129">
        <v>95</v>
      </c>
    </row>
    <row r="716" spans="1:7" x14ac:dyDescent="0.2">
      <c r="D716" s="81" t="str">
        <f t="shared" si="23"/>
        <v>DNV-TRC - 100</v>
      </c>
      <c r="E716" s="129">
        <v>100</v>
      </c>
    </row>
    <row r="717" spans="1:7" x14ac:dyDescent="0.2">
      <c r="D717" s="81"/>
      <c r="E717" s="129"/>
    </row>
    <row r="719" spans="1:7" x14ac:dyDescent="0.2">
      <c r="A719" s="79" t="s">
        <v>962</v>
      </c>
      <c r="B719" s="79"/>
      <c r="C719" s="80"/>
      <c r="D719" s="79"/>
      <c r="E719" s="79"/>
      <c r="F719" s="79"/>
      <c r="G719" s="79"/>
    </row>
    <row r="720" spans="1:7" x14ac:dyDescent="0.2">
      <c r="D720" s="81" t="str">
        <f>CONCATENATE("DNV-TRCA - ",E720)</f>
        <v>DNV-TRCA - 55</v>
      </c>
      <c r="E720" s="129">
        <v>55</v>
      </c>
    </row>
    <row r="721" spans="4:5" x14ac:dyDescent="0.2">
      <c r="D721" s="81" t="str">
        <f t="shared" ref="D721:D754" si="24">CONCATENATE("DNV-TRCA - ",E721)</f>
        <v>DNV-TRCA - 60</v>
      </c>
      <c r="E721" s="129">
        <v>60</v>
      </c>
    </row>
    <row r="722" spans="4:5" x14ac:dyDescent="0.2">
      <c r="D722" s="81" t="str">
        <f t="shared" si="24"/>
        <v>DNV-TRCA - 65</v>
      </c>
      <c r="E722" s="129">
        <v>65</v>
      </c>
    </row>
    <row r="723" spans="4:5" x14ac:dyDescent="0.2">
      <c r="D723" s="81" t="str">
        <f t="shared" si="24"/>
        <v>DNV-TRCA - 70</v>
      </c>
      <c r="E723" s="129">
        <v>70</v>
      </c>
    </row>
    <row r="724" spans="4:5" x14ac:dyDescent="0.2">
      <c r="D724" s="81" t="str">
        <f t="shared" si="24"/>
        <v>DNV-TRCA - 75</v>
      </c>
      <c r="E724" s="129">
        <v>75</v>
      </c>
    </row>
    <row r="725" spans="4:5" x14ac:dyDescent="0.2">
      <c r="D725" s="81" t="str">
        <f t="shared" si="24"/>
        <v>DNV-TRCA - 80</v>
      </c>
      <c r="E725" s="129">
        <v>80</v>
      </c>
    </row>
    <row r="726" spans="4:5" x14ac:dyDescent="0.2">
      <c r="D726" s="81" t="str">
        <f t="shared" si="24"/>
        <v>DNV-TRCA - 85</v>
      </c>
      <c r="E726" s="129">
        <v>85</v>
      </c>
    </row>
    <row r="727" spans="4:5" x14ac:dyDescent="0.2">
      <c r="D727" s="81" t="str">
        <f t="shared" si="24"/>
        <v>DNV-TRCA - 90</v>
      </c>
      <c r="E727" s="129">
        <v>90</v>
      </c>
    </row>
    <row r="728" spans="4:5" x14ac:dyDescent="0.2">
      <c r="D728" s="81" t="str">
        <f t="shared" si="24"/>
        <v>DNV-TRCA - 95</v>
      </c>
      <c r="E728" s="129">
        <v>95</v>
      </c>
    </row>
    <row r="729" spans="4:5" x14ac:dyDescent="0.2">
      <c r="D729" s="81" t="str">
        <f t="shared" si="24"/>
        <v>DNV-TRCA - 100</v>
      </c>
      <c r="E729" s="129">
        <v>100</v>
      </c>
    </row>
    <row r="730" spans="4:5" x14ac:dyDescent="0.2">
      <c r="D730" s="81" t="str">
        <f t="shared" si="24"/>
        <v>DNV-TRCA - 105</v>
      </c>
      <c r="E730" s="129">
        <v>105</v>
      </c>
    </row>
    <row r="731" spans="4:5" x14ac:dyDescent="0.2">
      <c r="D731" s="81" t="str">
        <f t="shared" si="24"/>
        <v>DNV-TRCA - 110</v>
      </c>
      <c r="E731" s="129">
        <v>110</v>
      </c>
    </row>
    <row r="732" spans="4:5" x14ac:dyDescent="0.2">
      <c r="D732" s="81" t="str">
        <f t="shared" si="24"/>
        <v>DNV-TRCA - 120</v>
      </c>
      <c r="E732" s="129">
        <v>120</v>
      </c>
    </row>
    <row r="733" spans="4:5" x14ac:dyDescent="0.2">
      <c r="D733" s="81" t="str">
        <f t="shared" si="24"/>
        <v>DNV-TRCA - 130</v>
      </c>
      <c r="E733" s="129">
        <v>130</v>
      </c>
    </row>
    <row r="734" spans="4:5" x14ac:dyDescent="0.2">
      <c r="D734" s="81" t="str">
        <f t="shared" si="24"/>
        <v>DNV-TRCA - 140</v>
      </c>
      <c r="E734" s="129">
        <v>140</v>
      </c>
    </row>
    <row r="735" spans="4:5" x14ac:dyDescent="0.2">
      <c r="D735" s="81" t="str">
        <f t="shared" si="24"/>
        <v>DNV-TRCA - 150</v>
      </c>
      <c r="E735" s="129">
        <v>150</v>
      </c>
    </row>
    <row r="736" spans="4:5" x14ac:dyDescent="0.2">
      <c r="D736" s="81" t="str">
        <f t="shared" si="24"/>
        <v>DNV-TRCA - 160</v>
      </c>
      <c r="E736" s="129">
        <v>160</v>
      </c>
    </row>
    <row r="737" spans="4:5" x14ac:dyDescent="0.2">
      <c r="D737" s="81" t="str">
        <f t="shared" si="24"/>
        <v>DNV-TRCA - 170</v>
      </c>
      <c r="E737" s="129">
        <v>170</v>
      </c>
    </row>
    <row r="738" spans="4:5" x14ac:dyDescent="0.2">
      <c r="D738" s="81" t="str">
        <f t="shared" si="24"/>
        <v>DNV-TRCA - 180</v>
      </c>
      <c r="E738" s="129">
        <v>180</v>
      </c>
    </row>
    <row r="739" spans="4:5" x14ac:dyDescent="0.2">
      <c r="D739" s="81" t="str">
        <f t="shared" si="24"/>
        <v>DNV-TRCA - 200</v>
      </c>
      <c r="E739" s="129">
        <v>200</v>
      </c>
    </row>
    <row r="740" spans="4:5" x14ac:dyDescent="0.2">
      <c r="D740" s="81" t="str">
        <f t="shared" si="24"/>
        <v>DNV-TRCA - 225</v>
      </c>
      <c r="E740" s="129">
        <v>225</v>
      </c>
    </row>
    <row r="741" spans="4:5" x14ac:dyDescent="0.2">
      <c r="D741" s="81" t="str">
        <f t="shared" si="24"/>
        <v>DNV-TRCA - 250</v>
      </c>
      <c r="E741" s="129">
        <v>250</v>
      </c>
    </row>
    <row r="742" spans="4:5" x14ac:dyDescent="0.2">
      <c r="D742" s="81" t="str">
        <f t="shared" si="24"/>
        <v>DNV-TRCA - 275</v>
      </c>
      <c r="E742" s="129">
        <v>275</v>
      </c>
    </row>
    <row r="743" spans="4:5" x14ac:dyDescent="0.2">
      <c r="D743" s="81" t="str">
        <f t="shared" si="24"/>
        <v>DNV-TRCA - 300</v>
      </c>
      <c r="E743" s="129">
        <v>300</v>
      </c>
    </row>
    <row r="744" spans="4:5" x14ac:dyDescent="0.2">
      <c r="D744" s="81" t="str">
        <f t="shared" si="24"/>
        <v>DNV-TRCA - 325</v>
      </c>
      <c r="E744" s="129">
        <v>325</v>
      </c>
    </row>
    <row r="745" spans="4:5" x14ac:dyDescent="0.2">
      <c r="D745" s="81" t="str">
        <f t="shared" si="24"/>
        <v>DNV-TRCA - 350</v>
      </c>
      <c r="E745" s="129">
        <v>350</v>
      </c>
    </row>
    <row r="746" spans="4:5" x14ac:dyDescent="0.2">
      <c r="D746" s="81" t="str">
        <f t="shared" si="24"/>
        <v>DNV-TRCA - 375</v>
      </c>
      <c r="E746" s="129">
        <v>375</v>
      </c>
    </row>
    <row r="747" spans="4:5" x14ac:dyDescent="0.2">
      <c r="D747" s="81" t="str">
        <f t="shared" si="24"/>
        <v>DNV-TRCA - 400</v>
      </c>
      <c r="E747" s="129">
        <v>400</v>
      </c>
    </row>
    <row r="748" spans="4:5" x14ac:dyDescent="0.2">
      <c r="D748" s="81" t="str">
        <f t="shared" si="24"/>
        <v>DNV-TRCA - 425</v>
      </c>
      <c r="E748" s="129">
        <v>425</v>
      </c>
    </row>
    <row r="749" spans="4:5" x14ac:dyDescent="0.2">
      <c r="D749" s="81" t="str">
        <f t="shared" si="24"/>
        <v>DNV-TRCA - 450</v>
      </c>
      <c r="E749" s="129">
        <v>450</v>
      </c>
    </row>
    <row r="750" spans="4:5" x14ac:dyDescent="0.2">
      <c r="D750" s="81" t="str">
        <f t="shared" si="24"/>
        <v>DNV-TRCA - 475</v>
      </c>
      <c r="E750" s="129">
        <v>475</v>
      </c>
    </row>
    <row r="751" spans="4:5" x14ac:dyDescent="0.2">
      <c r="D751" s="81" t="str">
        <f t="shared" si="24"/>
        <v>DNV-TRCA - 500</v>
      </c>
      <c r="E751" s="129">
        <v>500</v>
      </c>
    </row>
    <row r="752" spans="4:5" x14ac:dyDescent="0.2">
      <c r="D752" s="81" t="str">
        <f t="shared" si="24"/>
        <v>DNV-TRCA - 600</v>
      </c>
      <c r="E752" s="129">
        <v>600</v>
      </c>
    </row>
    <row r="753" spans="1:5" x14ac:dyDescent="0.2">
      <c r="D753" s="81" t="str">
        <f t="shared" si="24"/>
        <v>DNV-TRCA - 800</v>
      </c>
      <c r="E753" s="129">
        <v>800</v>
      </c>
    </row>
    <row r="754" spans="1:5" x14ac:dyDescent="0.2">
      <c r="D754" s="81" t="str">
        <f t="shared" si="24"/>
        <v>DNV-TRCA - 1000</v>
      </c>
      <c r="E754" s="129">
        <v>1000</v>
      </c>
    </row>
    <row r="759" spans="1:5" x14ac:dyDescent="0.2">
      <c r="A759" s="79" t="s">
        <v>963</v>
      </c>
    </row>
    <row r="761" spans="1:5" x14ac:dyDescent="0.2">
      <c r="A761" s="83" t="s">
        <v>147</v>
      </c>
      <c r="B761" s="83" t="s">
        <v>964</v>
      </c>
    </row>
    <row r="762" spans="1:5" x14ac:dyDescent="0.2">
      <c r="A762" s="83">
        <v>1</v>
      </c>
      <c r="D762" s="81" t="str">
        <f>CONCATENATE("IIEE-SJ - ",A762)</f>
        <v>IIEE-SJ - 1</v>
      </c>
      <c r="E762" s="83" t="s">
        <v>965</v>
      </c>
    </row>
    <row r="763" spans="1:5" x14ac:dyDescent="0.2">
      <c r="A763" s="83">
        <v>101000</v>
      </c>
      <c r="D763" s="81" t="str">
        <f t="shared" ref="D763:D826" si="25">CONCATENATE("IIEE-SJ - ",A763)</f>
        <v>IIEE-SJ - 101000</v>
      </c>
      <c r="E763" s="83" t="s">
        <v>830</v>
      </c>
    </row>
    <row r="764" spans="1:5" x14ac:dyDescent="0.2">
      <c r="A764" s="83">
        <v>102000</v>
      </c>
      <c r="D764" s="81" t="str">
        <f t="shared" si="25"/>
        <v>IIEE-SJ - 102000</v>
      </c>
      <c r="E764" s="83" t="s">
        <v>831</v>
      </c>
    </row>
    <row r="765" spans="1:5" x14ac:dyDescent="0.2">
      <c r="A765" s="83">
        <v>103000</v>
      </c>
      <c r="D765" s="81" t="str">
        <f t="shared" si="25"/>
        <v>IIEE-SJ - 103000</v>
      </c>
      <c r="E765" s="83" t="s">
        <v>832</v>
      </c>
    </row>
    <row r="766" spans="1:5" x14ac:dyDescent="0.2">
      <c r="D766" s="81"/>
    </row>
    <row r="767" spans="1:5" x14ac:dyDescent="0.2">
      <c r="A767" s="83">
        <v>2</v>
      </c>
      <c r="D767" s="81" t="str">
        <f t="shared" si="25"/>
        <v>IIEE-SJ - 2</v>
      </c>
      <c r="E767" s="83" t="s">
        <v>966</v>
      </c>
    </row>
    <row r="768" spans="1:5" x14ac:dyDescent="0.2">
      <c r="D768" s="81"/>
    </row>
    <row r="769" spans="1:5" x14ac:dyDescent="0.2">
      <c r="A769" s="83">
        <v>201</v>
      </c>
      <c r="D769" s="81" t="str">
        <f t="shared" si="25"/>
        <v>IIEE-SJ - 201</v>
      </c>
      <c r="E769" s="83" t="s">
        <v>967</v>
      </c>
    </row>
    <row r="770" spans="1:5" x14ac:dyDescent="0.2">
      <c r="A770" s="83">
        <v>201001</v>
      </c>
      <c r="D770" s="81" t="str">
        <f t="shared" si="25"/>
        <v>IIEE-SJ - 201001</v>
      </c>
      <c r="E770" s="83" t="s">
        <v>688</v>
      </c>
    </row>
    <row r="771" spans="1:5" x14ac:dyDescent="0.2">
      <c r="A771" s="83">
        <v>201002</v>
      </c>
      <c r="D771" s="81" t="str">
        <f t="shared" si="25"/>
        <v>IIEE-SJ - 201002</v>
      </c>
      <c r="E771" s="83" t="s">
        <v>689</v>
      </c>
    </row>
    <row r="772" spans="1:5" x14ac:dyDescent="0.2">
      <c r="A772" s="83">
        <v>201003</v>
      </c>
      <c r="D772" s="81" t="str">
        <f t="shared" si="25"/>
        <v>IIEE-SJ - 201003</v>
      </c>
      <c r="E772" s="83" t="s">
        <v>690</v>
      </c>
    </row>
    <row r="773" spans="1:5" x14ac:dyDescent="0.2">
      <c r="A773" s="83">
        <v>201004</v>
      </c>
      <c r="D773" s="81" t="str">
        <f t="shared" si="25"/>
        <v>IIEE-SJ - 201004</v>
      </c>
      <c r="E773" s="83" t="s">
        <v>816</v>
      </c>
    </row>
    <row r="774" spans="1:5" x14ac:dyDescent="0.2">
      <c r="D774" s="81"/>
    </row>
    <row r="775" spans="1:5" x14ac:dyDescent="0.2">
      <c r="A775" s="83">
        <v>202</v>
      </c>
      <c r="D775" s="81" t="str">
        <f t="shared" si="25"/>
        <v>IIEE-SJ - 202</v>
      </c>
      <c r="E775" s="83" t="s">
        <v>968</v>
      </c>
    </row>
    <row r="776" spans="1:5" x14ac:dyDescent="0.2">
      <c r="A776" s="83">
        <v>202001</v>
      </c>
      <c r="D776" s="81" t="str">
        <f t="shared" si="25"/>
        <v>IIEE-SJ - 202001</v>
      </c>
      <c r="E776" s="83" t="s">
        <v>691</v>
      </c>
    </row>
    <row r="777" spans="1:5" x14ac:dyDescent="0.2">
      <c r="A777" s="83">
        <v>202002</v>
      </c>
      <c r="D777" s="81" t="str">
        <f t="shared" si="25"/>
        <v>IIEE-SJ - 202002</v>
      </c>
      <c r="E777" s="83" t="s">
        <v>692</v>
      </c>
    </row>
    <row r="778" spans="1:5" x14ac:dyDescent="0.2">
      <c r="A778" s="83">
        <v>202003</v>
      </c>
      <c r="D778" s="81" t="str">
        <f t="shared" si="25"/>
        <v>IIEE-SJ - 202003</v>
      </c>
      <c r="E778" s="83" t="s">
        <v>693</v>
      </c>
    </row>
    <row r="779" spans="1:5" x14ac:dyDescent="0.2">
      <c r="A779" s="83">
        <v>202004</v>
      </c>
      <c r="D779" s="81" t="str">
        <f t="shared" si="25"/>
        <v>IIEE-SJ - 202004</v>
      </c>
      <c r="E779" s="83" t="s">
        <v>786</v>
      </c>
    </row>
    <row r="780" spans="1:5" x14ac:dyDescent="0.2">
      <c r="D780" s="81"/>
    </row>
    <row r="781" spans="1:5" x14ac:dyDescent="0.2">
      <c r="A781" s="83">
        <v>203</v>
      </c>
      <c r="D781" s="81" t="str">
        <f t="shared" si="25"/>
        <v>IIEE-SJ - 203</v>
      </c>
      <c r="E781" s="83" t="s">
        <v>969</v>
      </c>
    </row>
    <row r="782" spans="1:5" x14ac:dyDescent="0.2">
      <c r="A782" s="83">
        <v>203001</v>
      </c>
      <c r="D782" s="81" t="str">
        <f t="shared" si="25"/>
        <v>IIEE-SJ - 203001</v>
      </c>
      <c r="E782" s="83" t="s">
        <v>970</v>
      </c>
    </row>
    <row r="783" spans="1:5" x14ac:dyDescent="0.2">
      <c r="A783" s="83">
        <v>203002</v>
      </c>
      <c r="D783" s="81" t="str">
        <f t="shared" si="25"/>
        <v>IIEE-SJ - 203002</v>
      </c>
      <c r="E783" s="83" t="s">
        <v>819</v>
      </c>
    </row>
    <row r="784" spans="1:5" x14ac:dyDescent="0.2">
      <c r="D784" s="81"/>
    </row>
    <row r="785" spans="1:5" x14ac:dyDescent="0.2">
      <c r="A785" s="83">
        <v>204</v>
      </c>
      <c r="D785" s="81" t="str">
        <f t="shared" si="25"/>
        <v>IIEE-SJ - 204</v>
      </c>
      <c r="E785" s="83" t="s">
        <v>971</v>
      </c>
    </row>
    <row r="786" spans="1:5" ht="12" x14ac:dyDescent="0.2">
      <c r="A786" s="83">
        <v>204001</v>
      </c>
      <c r="D786" s="81" t="str">
        <f t="shared" si="25"/>
        <v>IIEE-SJ - 204001</v>
      </c>
      <c r="E786" s="130" t="s">
        <v>972</v>
      </c>
    </row>
    <row r="787" spans="1:5" ht="12" x14ac:dyDescent="0.2">
      <c r="A787" s="83">
        <v>204002</v>
      </c>
      <c r="D787" s="81" t="str">
        <f t="shared" si="25"/>
        <v>IIEE-SJ - 204002</v>
      </c>
      <c r="E787" s="130" t="s">
        <v>973</v>
      </c>
    </row>
    <row r="788" spans="1:5" ht="12" x14ac:dyDescent="0.2">
      <c r="A788" s="83">
        <v>204003</v>
      </c>
      <c r="D788" s="81" t="str">
        <f t="shared" si="25"/>
        <v>IIEE-SJ - 204003</v>
      </c>
      <c r="E788" s="130" t="s">
        <v>974</v>
      </c>
    </row>
    <row r="789" spans="1:5" x14ac:dyDescent="0.2">
      <c r="A789" s="83">
        <v>204004</v>
      </c>
      <c r="D789" s="81" t="str">
        <f t="shared" si="25"/>
        <v>IIEE-SJ - 204004</v>
      </c>
      <c r="E789" s="83" t="s">
        <v>796</v>
      </c>
    </row>
    <row r="790" spans="1:5" x14ac:dyDescent="0.2">
      <c r="A790" s="83">
        <v>204005</v>
      </c>
      <c r="D790" s="81" t="str">
        <f t="shared" si="25"/>
        <v>IIEE-SJ - 204005</v>
      </c>
      <c r="E790" s="83" t="s">
        <v>797</v>
      </c>
    </row>
    <row r="791" spans="1:5" x14ac:dyDescent="0.2">
      <c r="D791" s="81"/>
    </row>
    <row r="792" spans="1:5" x14ac:dyDescent="0.2">
      <c r="A792" s="83">
        <v>205</v>
      </c>
      <c r="D792" s="81" t="str">
        <f t="shared" si="25"/>
        <v>IIEE-SJ - 205</v>
      </c>
      <c r="E792" s="83" t="s">
        <v>975</v>
      </c>
    </row>
    <row r="793" spans="1:5" x14ac:dyDescent="0.2">
      <c r="A793" s="83">
        <v>205001</v>
      </c>
      <c r="D793" s="81" t="str">
        <f t="shared" si="25"/>
        <v>IIEE-SJ - 205001</v>
      </c>
      <c r="E793" s="83" t="s">
        <v>976</v>
      </c>
    </row>
    <row r="794" spans="1:5" x14ac:dyDescent="0.2">
      <c r="A794" s="83">
        <v>205002</v>
      </c>
      <c r="D794" s="81" t="str">
        <f t="shared" si="25"/>
        <v>IIEE-SJ - 205002</v>
      </c>
      <c r="E794" s="83" t="s">
        <v>977</v>
      </c>
    </row>
    <row r="795" spans="1:5" x14ac:dyDescent="0.2">
      <c r="A795" s="83">
        <v>205003</v>
      </c>
      <c r="D795" s="81" t="str">
        <f t="shared" si="25"/>
        <v>IIEE-SJ - 205003</v>
      </c>
      <c r="E795" s="83" t="s">
        <v>794</v>
      </c>
    </row>
    <row r="796" spans="1:5" x14ac:dyDescent="0.2">
      <c r="A796" s="83">
        <v>205004</v>
      </c>
      <c r="D796" s="81" t="str">
        <f t="shared" si="25"/>
        <v>IIEE-SJ - 205004</v>
      </c>
      <c r="E796" s="83" t="s">
        <v>795</v>
      </c>
    </row>
    <row r="797" spans="1:5" x14ac:dyDescent="0.2">
      <c r="A797" s="83">
        <v>205005</v>
      </c>
      <c r="D797" s="81" t="str">
        <f t="shared" si="25"/>
        <v>IIEE-SJ - 205005</v>
      </c>
      <c r="E797" s="83" t="s">
        <v>793</v>
      </c>
    </row>
    <row r="798" spans="1:5" x14ac:dyDescent="0.2">
      <c r="D798" s="81"/>
    </row>
    <row r="799" spans="1:5" x14ac:dyDescent="0.2">
      <c r="A799" s="83">
        <v>206</v>
      </c>
      <c r="D799" s="81" t="str">
        <f t="shared" si="25"/>
        <v>IIEE-SJ - 206</v>
      </c>
      <c r="E799" s="83" t="s">
        <v>978</v>
      </c>
    </row>
    <row r="800" spans="1:5" x14ac:dyDescent="0.2">
      <c r="A800" s="83">
        <v>206001</v>
      </c>
      <c r="D800" s="81" t="str">
        <f t="shared" si="25"/>
        <v>IIEE-SJ - 206001</v>
      </c>
      <c r="E800" s="83" t="s">
        <v>979</v>
      </c>
    </row>
    <row r="801" spans="1:5" x14ac:dyDescent="0.2">
      <c r="A801" s="83">
        <v>206002</v>
      </c>
      <c r="D801" s="81" t="str">
        <f t="shared" si="25"/>
        <v>IIEE-SJ - 206002</v>
      </c>
      <c r="E801" s="83" t="s">
        <v>694</v>
      </c>
    </row>
    <row r="802" spans="1:5" x14ac:dyDescent="0.2">
      <c r="A802" s="83">
        <v>206003</v>
      </c>
      <c r="D802" s="81" t="str">
        <f t="shared" si="25"/>
        <v>IIEE-SJ - 206003</v>
      </c>
      <c r="E802" s="83" t="s">
        <v>787</v>
      </c>
    </row>
    <row r="803" spans="1:5" x14ac:dyDescent="0.2">
      <c r="A803" s="83">
        <v>206004</v>
      </c>
      <c r="D803" s="81" t="str">
        <f t="shared" si="25"/>
        <v>IIEE-SJ - 206004</v>
      </c>
      <c r="E803" s="83" t="s">
        <v>788</v>
      </c>
    </row>
    <row r="804" spans="1:5" x14ac:dyDescent="0.2">
      <c r="D804" s="81"/>
    </row>
    <row r="805" spans="1:5" x14ac:dyDescent="0.2">
      <c r="A805" s="83">
        <v>207</v>
      </c>
      <c r="D805" s="81" t="str">
        <f t="shared" si="25"/>
        <v>IIEE-SJ - 207</v>
      </c>
      <c r="E805" s="83" t="s">
        <v>980</v>
      </c>
    </row>
    <row r="806" spans="1:5" x14ac:dyDescent="0.2">
      <c r="A806" s="83">
        <v>207001</v>
      </c>
      <c r="D806" s="81" t="str">
        <f t="shared" si="25"/>
        <v>IIEE-SJ - 207001</v>
      </c>
      <c r="E806" s="83" t="s">
        <v>695</v>
      </c>
    </row>
    <row r="807" spans="1:5" x14ac:dyDescent="0.2">
      <c r="A807" s="83">
        <v>207002</v>
      </c>
      <c r="D807" s="81" t="str">
        <f t="shared" si="25"/>
        <v>IIEE-SJ - 207002</v>
      </c>
      <c r="E807" s="83" t="s">
        <v>981</v>
      </c>
    </row>
    <row r="808" spans="1:5" x14ac:dyDescent="0.2">
      <c r="A808" s="83">
        <v>207003</v>
      </c>
      <c r="D808" s="81" t="str">
        <f t="shared" si="25"/>
        <v>IIEE-SJ - 207003</v>
      </c>
      <c r="E808" s="83" t="s">
        <v>789</v>
      </c>
    </row>
    <row r="809" spans="1:5" x14ac:dyDescent="0.2">
      <c r="A809" s="83">
        <v>207004</v>
      </c>
      <c r="D809" s="81" t="str">
        <f t="shared" si="25"/>
        <v>IIEE-SJ - 207004</v>
      </c>
      <c r="E809" s="83" t="s">
        <v>792</v>
      </c>
    </row>
    <row r="810" spans="1:5" x14ac:dyDescent="0.2">
      <c r="D810" s="81"/>
    </row>
    <row r="811" spans="1:5" x14ac:dyDescent="0.2">
      <c r="A811" s="83">
        <v>208</v>
      </c>
      <c r="D811" s="81" t="str">
        <f t="shared" si="25"/>
        <v>IIEE-SJ - 208</v>
      </c>
      <c r="E811" s="83" t="s">
        <v>982</v>
      </c>
    </row>
    <row r="812" spans="1:5" x14ac:dyDescent="0.2">
      <c r="A812" s="83">
        <v>208001</v>
      </c>
      <c r="D812" s="81" t="str">
        <f t="shared" si="25"/>
        <v>IIEE-SJ - 208001</v>
      </c>
      <c r="E812" s="83" t="s">
        <v>696</v>
      </c>
    </row>
    <row r="813" spans="1:5" x14ac:dyDescent="0.2">
      <c r="A813" s="83">
        <v>208001</v>
      </c>
      <c r="D813" s="81" t="str">
        <f t="shared" si="25"/>
        <v>IIEE-SJ - 208001</v>
      </c>
      <c r="E813" s="83" t="s">
        <v>983</v>
      </c>
    </row>
    <row r="814" spans="1:5" x14ac:dyDescent="0.2">
      <c r="D814" s="81"/>
    </row>
    <row r="815" spans="1:5" x14ac:dyDescent="0.2">
      <c r="A815" s="83">
        <v>209</v>
      </c>
      <c r="D815" s="81" t="str">
        <f t="shared" si="25"/>
        <v>IIEE-SJ - 209</v>
      </c>
      <c r="E815" s="83" t="s">
        <v>984</v>
      </c>
    </row>
    <row r="816" spans="1:5" x14ac:dyDescent="0.2">
      <c r="A816" s="83">
        <v>209001</v>
      </c>
      <c r="D816" s="81" t="str">
        <f t="shared" si="25"/>
        <v>IIEE-SJ - 209001</v>
      </c>
      <c r="E816" s="83" t="s">
        <v>697</v>
      </c>
    </row>
    <row r="817" spans="1:5" x14ac:dyDescent="0.2">
      <c r="A817" s="83">
        <v>209002</v>
      </c>
      <c r="D817" s="81" t="str">
        <f t="shared" si="25"/>
        <v>IIEE-SJ - 209002</v>
      </c>
      <c r="E817" s="83" t="s">
        <v>698</v>
      </c>
    </row>
    <row r="818" spans="1:5" x14ac:dyDescent="0.2">
      <c r="A818" s="83">
        <v>209003</v>
      </c>
      <c r="D818" s="81" t="str">
        <f t="shared" si="25"/>
        <v>IIEE-SJ - 209003</v>
      </c>
      <c r="E818" s="83" t="s">
        <v>699</v>
      </c>
    </row>
    <row r="819" spans="1:5" x14ac:dyDescent="0.2">
      <c r="A819" s="83">
        <v>209004</v>
      </c>
      <c r="D819" s="81" t="str">
        <f t="shared" si="25"/>
        <v>IIEE-SJ - 209004</v>
      </c>
      <c r="E819" s="83" t="s">
        <v>700</v>
      </c>
    </row>
    <row r="820" spans="1:5" x14ac:dyDescent="0.2">
      <c r="A820" s="83">
        <v>209005</v>
      </c>
      <c r="D820" s="81" t="str">
        <f t="shared" si="25"/>
        <v>IIEE-SJ - 209005</v>
      </c>
      <c r="E820" s="83" t="s">
        <v>801</v>
      </c>
    </row>
    <row r="821" spans="1:5" x14ac:dyDescent="0.2">
      <c r="A821" s="83">
        <v>209006</v>
      </c>
      <c r="D821" s="81" t="str">
        <f t="shared" si="25"/>
        <v>IIEE-SJ - 209006</v>
      </c>
      <c r="E821" s="83" t="s">
        <v>802</v>
      </c>
    </row>
    <row r="822" spans="1:5" x14ac:dyDescent="0.2">
      <c r="A822" s="83">
        <v>209007</v>
      </c>
      <c r="D822" s="81" t="str">
        <f t="shared" si="25"/>
        <v>IIEE-SJ - 209007</v>
      </c>
      <c r="E822" s="83" t="s">
        <v>803</v>
      </c>
    </row>
    <row r="823" spans="1:5" x14ac:dyDescent="0.2">
      <c r="A823" s="83">
        <v>209008</v>
      </c>
      <c r="D823" s="81" t="str">
        <f t="shared" si="25"/>
        <v>IIEE-SJ - 209008</v>
      </c>
      <c r="E823" s="83" t="s">
        <v>804</v>
      </c>
    </row>
    <row r="824" spans="1:5" x14ac:dyDescent="0.2">
      <c r="D824" s="81"/>
    </row>
    <row r="825" spans="1:5" x14ac:dyDescent="0.2">
      <c r="A825" s="83">
        <v>210</v>
      </c>
      <c r="D825" s="81" t="str">
        <f t="shared" si="25"/>
        <v>IIEE-SJ - 210</v>
      </c>
      <c r="E825" s="83" t="s">
        <v>985</v>
      </c>
    </row>
    <row r="826" spans="1:5" x14ac:dyDescent="0.2">
      <c r="A826" s="83">
        <v>210001</v>
      </c>
      <c r="D826" s="81" t="str">
        <f t="shared" si="25"/>
        <v>IIEE-SJ - 210001</v>
      </c>
      <c r="E826" s="83" t="s">
        <v>701</v>
      </c>
    </row>
    <row r="827" spans="1:5" x14ac:dyDescent="0.2">
      <c r="A827" s="83">
        <v>210002</v>
      </c>
      <c r="D827" s="81" t="str">
        <f t="shared" ref="D827:D890" si="26">CONCATENATE("IIEE-SJ - ",A827)</f>
        <v>IIEE-SJ - 210002</v>
      </c>
      <c r="E827" s="83" t="s">
        <v>702</v>
      </c>
    </row>
    <row r="828" spans="1:5" x14ac:dyDescent="0.2">
      <c r="A828" s="83">
        <v>210003</v>
      </c>
      <c r="D828" s="81" t="str">
        <f t="shared" si="26"/>
        <v>IIEE-SJ - 210003</v>
      </c>
      <c r="E828" s="83" t="s">
        <v>703</v>
      </c>
    </row>
    <row r="829" spans="1:5" x14ac:dyDescent="0.2">
      <c r="A829" s="83">
        <v>210004</v>
      </c>
      <c r="D829" s="81" t="str">
        <f t="shared" si="26"/>
        <v>IIEE-SJ - 210004</v>
      </c>
      <c r="E829" s="83" t="s">
        <v>704</v>
      </c>
    </row>
    <row r="830" spans="1:5" x14ac:dyDescent="0.2">
      <c r="A830" s="83">
        <v>210005</v>
      </c>
      <c r="D830" s="81" t="str">
        <f t="shared" si="26"/>
        <v>IIEE-SJ - 210005</v>
      </c>
      <c r="E830" s="83" t="s">
        <v>705</v>
      </c>
    </row>
    <row r="831" spans="1:5" x14ac:dyDescent="0.2">
      <c r="A831" s="83">
        <v>210006</v>
      </c>
      <c r="D831" s="81" t="str">
        <f t="shared" si="26"/>
        <v>IIEE-SJ - 210006</v>
      </c>
      <c r="E831" s="83" t="s">
        <v>706</v>
      </c>
    </row>
    <row r="832" spans="1:5" x14ac:dyDescent="0.2">
      <c r="A832" s="83">
        <v>210007</v>
      </c>
      <c r="D832" s="81" t="str">
        <f t="shared" si="26"/>
        <v>IIEE-SJ - 210007</v>
      </c>
      <c r="E832" s="83" t="s">
        <v>707</v>
      </c>
    </row>
    <row r="833" spans="1:5" x14ac:dyDescent="0.2">
      <c r="A833" s="83">
        <v>210008</v>
      </c>
      <c r="D833" s="81" t="str">
        <f t="shared" si="26"/>
        <v>IIEE-SJ - 210008</v>
      </c>
      <c r="E833" s="83" t="s">
        <v>708</v>
      </c>
    </row>
    <row r="834" spans="1:5" x14ac:dyDescent="0.2">
      <c r="D834" s="81"/>
    </row>
    <row r="835" spans="1:5" x14ac:dyDescent="0.2">
      <c r="A835" s="83">
        <v>211</v>
      </c>
      <c r="D835" s="81" t="str">
        <f t="shared" si="26"/>
        <v>IIEE-SJ - 211</v>
      </c>
      <c r="E835" s="83" t="s">
        <v>986</v>
      </c>
    </row>
    <row r="836" spans="1:5" x14ac:dyDescent="0.2">
      <c r="A836" s="83">
        <v>211001</v>
      </c>
      <c r="D836" s="81" t="str">
        <f t="shared" si="26"/>
        <v>IIEE-SJ - 211001</v>
      </c>
      <c r="E836" s="83" t="s">
        <v>709</v>
      </c>
    </row>
    <row r="837" spans="1:5" x14ac:dyDescent="0.2">
      <c r="A837" s="83">
        <v>211002</v>
      </c>
      <c r="D837" s="81" t="str">
        <f t="shared" si="26"/>
        <v>IIEE-SJ - 211002</v>
      </c>
      <c r="E837" s="83" t="s">
        <v>710</v>
      </c>
    </row>
    <row r="838" spans="1:5" x14ac:dyDescent="0.2">
      <c r="A838" s="83">
        <v>211003</v>
      </c>
      <c r="D838" s="81" t="str">
        <f t="shared" si="26"/>
        <v>IIEE-SJ - 211003</v>
      </c>
      <c r="E838" s="83" t="s">
        <v>711</v>
      </c>
    </row>
    <row r="839" spans="1:5" x14ac:dyDescent="0.2">
      <c r="A839" s="83">
        <v>211004</v>
      </c>
      <c r="D839" s="81" t="str">
        <f t="shared" si="26"/>
        <v>IIEE-SJ - 211004</v>
      </c>
      <c r="E839" s="83" t="s">
        <v>712</v>
      </c>
    </row>
    <row r="840" spans="1:5" x14ac:dyDescent="0.2">
      <c r="A840" s="83">
        <v>211005</v>
      </c>
      <c r="D840" s="81" t="str">
        <f t="shared" si="26"/>
        <v>IIEE-SJ - 211005</v>
      </c>
      <c r="E840" s="83" t="s">
        <v>713</v>
      </c>
    </row>
    <row r="841" spans="1:5" x14ac:dyDescent="0.2">
      <c r="A841" s="83">
        <v>211006</v>
      </c>
      <c r="D841" s="81" t="str">
        <f t="shared" si="26"/>
        <v>IIEE-SJ - 211006</v>
      </c>
      <c r="E841" s="83" t="s">
        <v>817</v>
      </c>
    </row>
    <row r="842" spans="1:5" x14ac:dyDescent="0.2">
      <c r="A842" s="83">
        <v>211007</v>
      </c>
      <c r="D842" s="81" t="str">
        <f t="shared" si="26"/>
        <v>IIEE-SJ - 211007</v>
      </c>
      <c r="E842" s="83" t="s">
        <v>818</v>
      </c>
    </row>
    <row r="843" spans="1:5" x14ac:dyDescent="0.2">
      <c r="A843" s="83">
        <v>211008</v>
      </c>
      <c r="D843" s="81" t="str">
        <f t="shared" si="26"/>
        <v>IIEE-SJ - 211008</v>
      </c>
      <c r="E843" s="83" t="s">
        <v>987</v>
      </c>
    </row>
    <row r="844" spans="1:5" x14ac:dyDescent="0.2">
      <c r="A844" s="83">
        <v>211009</v>
      </c>
      <c r="D844" s="81" t="str">
        <f t="shared" si="26"/>
        <v>IIEE-SJ - 211009</v>
      </c>
      <c r="E844" s="83" t="s">
        <v>988</v>
      </c>
    </row>
    <row r="845" spans="1:5" x14ac:dyDescent="0.2">
      <c r="D845" s="81"/>
    </row>
    <row r="846" spans="1:5" x14ac:dyDescent="0.2">
      <c r="A846" s="83">
        <v>212</v>
      </c>
      <c r="D846" s="81" t="str">
        <f t="shared" si="26"/>
        <v>IIEE-SJ - 212</v>
      </c>
      <c r="E846" s="83" t="s">
        <v>989</v>
      </c>
    </row>
    <row r="847" spans="1:5" x14ac:dyDescent="0.2">
      <c r="A847" s="83">
        <v>212001</v>
      </c>
      <c r="D847" s="81" t="str">
        <f t="shared" si="26"/>
        <v>IIEE-SJ - 212001</v>
      </c>
      <c r="E847" s="83" t="s">
        <v>714</v>
      </c>
    </row>
    <row r="848" spans="1:5" x14ac:dyDescent="0.2">
      <c r="A848" s="83">
        <v>212002</v>
      </c>
      <c r="D848" s="81" t="str">
        <f t="shared" si="26"/>
        <v>IIEE-SJ - 212002</v>
      </c>
      <c r="E848" s="83" t="s">
        <v>715</v>
      </c>
    </row>
    <row r="849" spans="1:5" x14ac:dyDescent="0.2">
      <c r="A849" s="83">
        <v>212003</v>
      </c>
      <c r="D849" s="81" t="str">
        <f t="shared" si="26"/>
        <v>IIEE-SJ - 212003</v>
      </c>
      <c r="E849" s="83" t="s">
        <v>716</v>
      </c>
    </row>
    <row r="850" spans="1:5" x14ac:dyDescent="0.2">
      <c r="A850" s="83">
        <v>212004</v>
      </c>
      <c r="D850" s="81" t="str">
        <f t="shared" si="26"/>
        <v>IIEE-SJ - 212004</v>
      </c>
      <c r="E850" s="83" t="s">
        <v>717</v>
      </c>
    </row>
    <row r="851" spans="1:5" x14ac:dyDescent="0.2">
      <c r="D851" s="81"/>
    </row>
    <row r="852" spans="1:5" x14ac:dyDescent="0.2">
      <c r="A852" s="83">
        <v>213</v>
      </c>
      <c r="D852" s="81" t="str">
        <f t="shared" si="26"/>
        <v>IIEE-SJ - 213</v>
      </c>
      <c r="E852" s="83" t="s">
        <v>990</v>
      </c>
    </row>
    <row r="853" spans="1:5" x14ac:dyDescent="0.2">
      <c r="A853" s="83">
        <v>213001</v>
      </c>
      <c r="D853" s="81" t="str">
        <f t="shared" si="26"/>
        <v>IIEE-SJ - 213001</v>
      </c>
      <c r="E853" s="83" t="s">
        <v>718</v>
      </c>
    </row>
    <row r="854" spans="1:5" x14ac:dyDescent="0.2">
      <c r="A854" s="83">
        <v>213002</v>
      </c>
      <c r="D854" s="81" t="str">
        <f t="shared" si="26"/>
        <v>IIEE-SJ - 213002</v>
      </c>
      <c r="E854" s="83" t="s">
        <v>719</v>
      </c>
    </row>
    <row r="855" spans="1:5" x14ac:dyDescent="0.2">
      <c r="A855" s="83">
        <v>213003</v>
      </c>
      <c r="D855" s="81" t="str">
        <f t="shared" si="26"/>
        <v>IIEE-SJ - 213003</v>
      </c>
      <c r="E855" s="83" t="s">
        <v>720</v>
      </c>
    </row>
    <row r="856" spans="1:5" x14ac:dyDescent="0.2">
      <c r="A856" s="83">
        <v>213004</v>
      </c>
      <c r="D856" s="81" t="str">
        <f t="shared" si="26"/>
        <v>IIEE-SJ - 213004</v>
      </c>
      <c r="E856" s="83" t="s">
        <v>721</v>
      </c>
    </row>
    <row r="857" spans="1:5" x14ac:dyDescent="0.2">
      <c r="A857" s="83">
        <v>213005</v>
      </c>
      <c r="D857" s="81" t="str">
        <f t="shared" si="26"/>
        <v>IIEE-SJ - 213005</v>
      </c>
      <c r="E857" s="83" t="s">
        <v>722</v>
      </c>
    </row>
    <row r="858" spans="1:5" x14ac:dyDescent="0.2">
      <c r="A858" s="83">
        <v>213006</v>
      </c>
      <c r="D858" s="81" t="str">
        <f t="shared" si="26"/>
        <v>IIEE-SJ - 213006</v>
      </c>
      <c r="E858" s="83" t="s">
        <v>723</v>
      </c>
    </row>
    <row r="859" spans="1:5" x14ac:dyDescent="0.2">
      <c r="A859" s="83">
        <v>213007</v>
      </c>
      <c r="D859" s="81" t="str">
        <f t="shared" si="26"/>
        <v>IIEE-SJ - 213007</v>
      </c>
      <c r="E859" s="83" t="s">
        <v>724</v>
      </c>
    </row>
    <row r="860" spans="1:5" x14ac:dyDescent="0.2">
      <c r="A860" s="83">
        <v>213008</v>
      </c>
      <c r="D860" s="81" t="str">
        <f t="shared" si="26"/>
        <v>IIEE-SJ - 213008</v>
      </c>
      <c r="E860" s="83" t="s">
        <v>725</v>
      </c>
    </row>
    <row r="861" spans="1:5" x14ac:dyDescent="0.2">
      <c r="D861" s="81"/>
    </row>
    <row r="862" spans="1:5" x14ac:dyDescent="0.2">
      <c r="A862" s="83">
        <v>214</v>
      </c>
      <c r="D862" s="81" t="str">
        <f t="shared" si="26"/>
        <v>IIEE-SJ - 214</v>
      </c>
      <c r="E862" s="83" t="s">
        <v>991</v>
      </c>
    </row>
    <row r="863" spans="1:5" x14ac:dyDescent="0.2">
      <c r="A863" s="83">
        <v>214001</v>
      </c>
      <c r="D863" s="81" t="str">
        <f t="shared" si="26"/>
        <v>IIEE-SJ - 214001</v>
      </c>
      <c r="E863" s="83" t="s">
        <v>726</v>
      </c>
    </row>
    <row r="864" spans="1:5" x14ac:dyDescent="0.2">
      <c r="A864" s="83">
        <v>214002</v>
      </c>
      <c r="D864" s="81" t="str">
        <f t="shared" si="26"/>
        <v>IIEE-SJ - 214002</v>
      </c>
      <c r="E864" s="83" t="s">
        <v>727</v>
      </c>
    </row>
    <row r="865" spans="1:5" x14ac:dyDescent="0.2">
      <c r="A865" s="83">
        <v>214003</v>
      </c>
      <c r="D865" s="81" t="str">
        <f t="shared" si="26"/>
        <v>IIEE-SJ - 214003</v>
      </c>
      <c r="E865" s="83" t="s">
        <v>728</v>
      </c>
    </row>
    <row r="866" spans="1:5" x14ac:dyDescent="0.2">
      <c r="A866" s="83">
        <v>214004</v>
      </c>
      <c r="D866" s="81" t="str">
        <f t="shared" si="26"/>
        <v>IIEE-SJ - 214004</v>
      </c>
      <c r="E866" s="83" t="s">
        <v>729</v>
      </c>
    </row>
    <row r="867" spans="1:5" x14ac:dyDescent="0.2">
      <c r="A867" s="83">
        <v>214005</v>
      </c>
      <c r="D867" s="81" t="str">
        <f t="shared" si="26"/>
        <v>IIEE-SJ - 214005</v>
      </c>
      <c r="E867" s="83" t="s">
        <v>730</v>
      </c>
    </row>
    <row r="868" spans="1:5" x14ac:dyDescent="0.2">
      <c r="A868" s="83">
        <v>214006</v>
      </c>
      <c r="D868" s="81" t="str">
        <f t="shared" si="26"/>
        <v>IIEE-SJ - 214006</v>
      </c>
      <c r="E868" s="83" t="s">
        <v>731</v>
      </c>
    </row>
    <row r="869" spans="1:5" x14ac:dyDescent="0.2">
      <c r="D869" s="81"/>
    </row>
    <row r="870" spans="1:5" x14ac:dyDescent="0.2">
      <c r="A870" s="83">
        <v>215</v>
      </c>
      <c r="D870" s="81" t="str">
        <f t="shared" si="26"/>
        <v>IIEE-SJ - 215</v>
      </c>
      <c r="E870" s="83" t="s">
        <v>992</v>
      </c>
    </row>
    <row r="871" spans="1:5" x14ac:dyDescent="0.2">
      <c r="A871" s="83">
        <v>215001</v>
      </c>
      <c r="D871" s="81" t="str">
        <f t="shared" si="26"/>
        <v>IIEE-SJ - 215001</v>
      </c>
      <c r="E871" s="83" t="s">
        <v>732</v>
      </c>
    </row>
    <row r="872" spans="1:5" x14ac:dyDescent="0.2">
      <c r="A872" s="83">
        <v>215002</v>
      </c>
      <c r="D872" s="81" t="str">
        <f t="shared" si="26"/>
        <v>IIEE-SJ - 215002</v>
      </c>
      <c r="E872" s="83" t="s">
        <v>733</v>
      </c>
    </row>
    <row r="873" spans="1:5" x14ac:dyDescent="0.2">
      <c r="A873" s="83">
        <v>215003</v>
      </c>
      <c r="D873" s="81" t="str">
        <f t="shared" si="26"/>
        <v>IIEE-SJ - 215003</v>
      </c>
      <c r="E873" s="83" t="s">
        <v>734</v>
      </c>
    </row>
    <row r="874" spans="1:5" x14ac:dyDescent="0.2">
      <c r="A874" s="83">
        <v>215004</v>
      </c>
      <c r="D874" s="81" t="str">
        <f t="shared" si="26"/>
        <v>IIEE-SJ - 215004</v>
      </c>
      <c r="E874" s="83" t="s">
        <v>735</v>
      </c>
    </row>
    <row r="875" spans="1:5" x14ac:dyDescent="0.2">
      <c r="A875" s="83">
        <v>215005</v>
      </c>
      <c r="D875" s="81" t="str">
        <f t="shared" si="26"/>
        <v>IIEE-SJ - 215005</v>
      </c>
      <c r="E875" s="83" t="s">
        <v>736</v>
      </c>
    </row>
    <row r="876" spans="1:5" x14ac:dyDescent="0.2">
      <c r="A876" s="83">
        <v>215006</v>
      </c>
      <c r="D876" s="81" t="str">
        <f t="shared" si="26"/>
        <v>IIEE-SJ - 215006</v>
      </c>
      <c r="E876" s="83" t="s">
        <v>737</v>
      </c>
    </row>
    <row r="877" spans="1:5" x14ac:dyDescent="0.2">
      <c r="D877" s="81"/>
    </row>
    <row r="878" spans="1:5" x14ac:dyDescent="0.2">
      <c r="A878" s="83">
        <v>216</v>
      </c>
      <c r="D878" s="81" t="str">
        <f t="shared" si="26"/>
        <v>IIEE-SJ - 216</v>
      </c>
      <c r="E878" s="83" t="s">
        <v>993</v>
      </c>
    </row>
    <row r="879" spans="1:5" x14ac:dyDescent="0.2">
      <c r="A879" s="83">
        <v>216001</v>
      </c>
      <c r="D879" s="81" t="str">
        <f t="shared" si="26"/>
        <v>IIEE-SJ - 216001</v>
      </c>
      <c r="E879" s="83" t="s">
        <v>738</v>
      </c>
    </row>
    <row r="880" spans="1:5" x14ac:dyDescent="0.2">
      <c r="A880" s="83">
        <v>216002</v>
      </c>
      <c r="D880" s="81" t="str">
        <f t="shared" si="26"/>
        <v>IIEE-SJ - 216002</v>
      </c>
      <c r="E880" s="83" t="s">
        <v>739</v>
      </c>
    </row>
    <row r="881" spans="1:5" x14ac:dyDescent="0.2">
      <c r="A881" s="83">
        <v>216003</v>
      </c>
      <c r="D881" s="81" t="str">
        <f t="shared" si="26"/>
        <v>IIEE-SJ - 216003</v>
      </c>
      <c r="E881" s="83" t="s">
        <v>740</v>
      </c>
    </row>
    <row r="882" spans="1:5" x14ac:dyDescent="0.2">
      <c r="A882" s="83">
        <v>216004</v>
      </c>
      <c r="D882" s="81" t="str">
        <f t="shared" si="26"/>
        <v>IIEE-SJ - 216004</v>
      </c>
      <c r="E882" s="83" t="s">
        <v>741</v>
      </c>
    </row>
    <row r="883" spans="1:5" x14ac:dyDescent="0.2">
      <c r="A883" s="83">
        <v>216005</v>
      </c>
      <c r="D883" s="81" t="str">
        <f t="shared" si="26"/>
        <v>IIEE-SJ - 216005</v>
      </c>
      <c r="E883" s="83" t="s">
        <v>742</v>
      </c>
    </row>
    <row r="884" spans="1:5" x14ac:dyDescent="0.2">
      <c r="D884" s="81"/>
    </row>
    <row r="885" spans="1:5" x14ac:dyDescent="0.2">
      <c r="A885" s="83">
        <v>217</v>
      </c>
      <c r="D885" s="81" t="str">
        <f t="shared" si="26"/>
        <v>IIEE-SJ - 217</v>
      </c>
      <c r="E885" s="83" t="s">
        <v>994</v>
      </c>
    </row>
    <row r="886" spans="1:5" x14ac:dyDescent="0.2">
      <c r="A886" s="83">
        <v>217001</v>
      </c>
      <c r="D886" s="81" t="str">
        <f t="shared" si="26"/>
        <v>IIEE-SJ - 217001</v>
      </c>
      <c r="E886" s="83" t="s">
        <v>743</v>
      </c>
    </row>
    <row r="887" spans="1:5" x14ac:dyDescent="0.2">
      <c r="A887" s="83">
        <v>217002</v>
      </c>
      <c r="D887" s="81" t="str">
        <f t="shared" si="26"/>
        <v>IIEE-SJ - 217002</v>
      </c>
      <c r="E887" s="83" t="s">
        <v>744</v>
      </c>
    </row>
    <row r="888" spans="1:5" x14ac:dyDescent="0.2">
      <c r="D888" s="81"/>
    </row>
    <row r="889" spans="1:5" x14ac:dyDescent="0.2">
      <c r="A889" s="83">
        <v>218</v>
      </c>
      <c r="D889" s="81" t="str">
        <f t="shared" si="26"/>
        <v>IIEE-SJ - 218</v>
      </c>
      <c r="E889" s="83" t="s">
        <v>942</v>
      </c>
    </row>
    <row r="890" spans="1:5" x14ac:dyDescent="0.2">
      <c r="A890" s="83">
        <v>218001</v>
      </c>
      <c r="D890" s="81" t="str">
        <f t="shared" si="26"/>
        <v>IIEE-SJ - 218001</v>
      </c>
      <c r="E890" s="83" t="s">
        <v>745</v>
      </c>
    </row>
    <row r="891" spans="1:5" x14ac:dyDescent="0.2">
      <c r="A891" s="83">
        <v>218002</v>
      </c>
      <c r="D891" s="81" t="str">
        <f t="shared" ref="D891:D953" si="27">CONCATENATE("IIEE-SJ - ",A891)</f>
        <v>IIEE-SJ - 218002</v>
      </c>
      <c r="E891" s="83" t="s">
        <v>746</v>
      </c>
    </row>
    <row r="892" spans="1:5" x14ac:dyDescent="0.2">
      <c r="A892" s="83">
        <v>218003</v>
      </c>
      <c r="D892" s="81" t="str">
        <f t="shared" si="27"/>
        <v>IIEE-SJ - 218003</v>
      </c>
      <c r="E892" s="83" t="s">
        <v>747</v>
      </c>
    </row>
    <row r="893" spans="1:5" x14ac:dyDescent="0.2">
      <c r="D893" s="81"/>
    </row>
    <row r="894" spans="1:5" x14ac:dyDescent="0.2">
      <c r="A894" s="83">
        <v>219</v>
      </c>
      <c r="D894" s="81" t="str">
        <f t="shared" si="27"/>
        <v>IIEE-SJ - 219</v>
      </c>
      <c r="E894" s="83" t="s">
        <v>995</v>
      </c>
    </row>
    <row r="895" spans="1:5" x14ac:dyDescent="0.2">
      <c r="A895" s="83">
        <v>219001</v>
      </c>
      <c r="D895" s="81" t="str">
        <f t="shared" si="27"/>
        <v>IIEE-SJ - 219001</v>
      </c>
      <c r="E895" s="83" t="s">
        <v>996</v>
      </c>
    </row>
    <row r="896" spans="1:5" x14ac:dyDescent="0.2">
      <c r="A896" s="83">
        <v>219002</v>
      </c>
      <c r="D896" s="81" t="str">
        <f t="shared" si="27"/>
        <v>IIEE-SJ - 219002</v>
      </c>
      <c r="E896" s="83" t="s">
        <v>997</v>
      </c>
    </row>
    <row r="897" spans="1:5" x14ac:dyDescent="0.2">
      <c r="A897" s="83">
        <v>219003</v>
      </c>
      <c r="D897" s="81" t="str">
        <f t="shared" si="27"/>
        <v>IIEE-SJ - 219003</v>
      </c>
      <c r="E897" s="83" t="s">
        <v>998</v>
      </c>
    </row>
    <row r="898" spans="1:5" x14ac:dyDescent="0.2">
      <c r="A898" s="83">
        <v>219004</v>
      </c>
      <c r="D898" s="81" t="str">
        <f t="shared" si="27"/>
        <v>IIEE-SJ - 219004</v>
      </c>
      <c r="E898" s="83" t="s">
        <v>999</v>
      </c>
    </row>
    <row r="899" spans="1:5" x14ac:dyDescent="0.2">
      <c r="A899" s="83">
        <v>219005</v>
      </c>
      <c r="D899" s="81" t="str">
        <f t="shared" si="27"/>
        <v>IIEE-SJ - 219005</v>
      </c>
      <c r="E899" s="83" t="s">
        <v>1000</v>
      </c>
    </row>
    <row r="900" spans="1:5" x14ac:dyDescent="0.2">
      <c r="D900" s="81"/>
    </row>
    <row r="901" spans="1:5" x14ac:dyDescent="0.2">
      <c r="A901" s="83">
        <v>220</v>
      </c>
      <c r="D901" s="81" t="str">
        <f t="shared" si="27"/>
        <v>IIEE-SJ - 220</v>
      </c>
      <c r="E901" s="83" t="s">
        <v>1001</v>
      </c>
    </row>
    <row r="902" spans="1:5" x14ac:dyDescent="0.2">
      <c r="A902" s="83">
        <v>220001</v>
      </c>
      <c r="D902" s="81" t="str">
        <f t="shared" si="27"/>
        <v>IIEE-SJ - 220001</v>
      </c>
      <c r="E902" s="83" t="s">
        <v>748</v>
      </c>
    </row>
    <row r="903" spans="1:5" x14ac:dyDescent="0.2">
      <c r="A903" s="83">
        <v>220002</v>
      </c>
      <c r="D903" s="81" t="str">
        <f t="shared" si="27"/>
        <v>IIEE-SJ - 220002</v>
      </c>
      <c r="E903" s="83" t="s">
        <v>749</v>
      </c>
    </row>
    <row r="904" spans="1:5" x14ac:dyDescent="0.2">
      <c r="A904" s="83">
        <v>220003</v>
      </c>
      <c r="D904" s="81" t="str">
        <f t="shared" si="27"/>
        <v>IIEE-SJ - 220003</v>
      </c>
      <c r="E904" s="83" t="s">
        <v>750</v>
      </c>
    </row>
    <row r="905" spans="1:5" x14ac:dyDescent="0.2">
      <c r="A905" s="83">
        <v>220004</v>
      </c>
      <c r="D905" s="81" t="str">
        <f t="shared" si="27"/>
        <v>IIEE-SJ - 220004</v>
      </c>
      <c r="E905" s="83" t="s">
        <v>751</v>
      </c>
    </row>
    <row r="906" spans="1:5" x14ac:dyDescent="0.2">
      <c r="A906" s="83">
        <v>220005</v>
      </c>
      <c r="D906" s="81" t="str">
        <f t="shared" si="27"/>
        <v>IIEE-SJ - 220005</v>
      </c>
      <c r="E906" s="83" t="s">
        <v>752</v>
      </c>
    </row>
    <row r="907" spans="1:5" x14ac:dyDescent="0.2">
      <c r="A907" s="83">
        <v>220006</v>
      </c>
      <c r="D907" s="81" t="str">
        <f t="shared" si="27"/>
        <v>IIEE-SJ - 220006</v>
      </c>
      <c r="E907" s="83" t="s">
        <v>753</v>
      </c>
    </row>
    <row r="908" spans="1:5" x14ac:dyDescent="0.2">
      <c r="D908" s="81"/>
    </row>
    <row r="909" spans="1:5" x14ac:dyDescent="0.2">
      <c r="A909" s="83">
        <v>221</v>
      </c>
      <c r="D909" s="81" t="str">
        <f t="shared" si="27"/>
        <v>IIEE-SJ - 221</v>
      </c>
      <c r="E909" s="83" t="s">
        <v>1002</v>
      </c>
    </row>
    <row r="910" spans="1:5" x14ac:dyDescent="0.2">
      <c r="A910" s="83">
        <v>221001</v>
      </c>
      <c r="D910" s="81" t="str">
        <f t="shared" si="27"/>
        <v>IIEE-SJ - 221001</v>
      </c>
      <c r="E910" s="83" t="s">
        <v>754</v>
      </c>
    </row>
    <row r="911" spans="1:5" x14ac:dyDescent="0.2">
      <c r="A911" s="83">
        <v>221002</v>
      </c>
      <c r="D911" s="81" t="str">
        <f t="shared" si="27"/>
        <v>IIEE-SJ - 221002</v>
      </c>
      <c r="E911" s="83" t="s">
        <v>755</v>
      </c>
    </row>
    <row r="912" spans="1:5" x14ac:dyDescent="0.2">
      <c r="A912" s="83">
        <v>221003</v>
      </c>
      <c r="D912" s="81" t="str">
        <f t="shared" si="27"/>
        <v>IIEE-SJ - 221003</v>
      </c>
      <c r="E912" s="83" t="s">
        <v>756</v>
      </c>
    </row>
    <row r="913" spans="1:5" x14ac:dyDescent="0.2">
      <c r="A913" s="83">
        <v>221004</v>
      </c>
      <c r="D913" s="81" t="str">
        <f t="shared" si="27"/>
        <v>IIEE-SJ - 221004</v>
      </c>
      <c r="E913" s="83" t="s">
        <v>757</v>
      </c>
    </row>
    <row r="914" spans="1:5" x14ac:dyDescent="0.2">
      <c r="A914" s="83">
        <v>221005</v>
      </c>
      <c r="D914" s="81" t="str">
        <f t="shared" si="27"/>
        <v>IIEE-SJ - 221005</v>
      </c>
      <c r="E914" s="83" t="s">
        <v>758</v>
      </c>
    </row>
    <row r="915" spans="1:5" x14ac:dyDescent="0.2">
      <c r="A915" s="83">
        <v>221006</v>
      </c>
      <c r="D915" s="81" t="str">
        <f t="shared" si="27"/>
        <v>IIEE-SJ - 221006</v>
      </c>
      <c r="E915" s="83" t="s">
        <v>759</v>
      </c>
    </row>
    <row r="916" spans="1:5" x14ac:dyDescent="0.2">
      <c r="D916" s="81"/>
    </row>
    <row r="917" spans="1:5" x14ac:dyDescent="0.2">
      <c r="A917" s="83">
        <v>222</v>
      </c>
      <c r="D917" s="81" t="str">
        <f t="shared" si="27"/>
        <v>IIEE-SJ - 222</v>
      </c>
      <c r="E917" s="83" t="s">
        <v>1003</v>
      </c>
    </row>
    <row r="918" spans="1:5" x14ac:dyDescent="0.2">
      <c r="A918" s="83">
        <v>222001</v>
      </c>
      <c r="D918" s="81" t="str">
        <f t="shared" si="27"/>
        <v>IIEE-SJ - 222001</v>
      </c>
      <c r="E918" s="83" t="s">
        <v>760</v>
      </c>
    </row>
    <row r="919" spans="1:5" x14ac:dyDescent="0.2">
      <c r="A919" s="83">
        <v>222002</v>
      </c>
      <c r="D919" s="81" t="str">
        <f t="shared" si="27"/>
        <v>IIEE-SJ - 222002</v>
      </c>
      <c r="E919" s="83" t="s">
        <v>761</v>
      </c>
    </row>
    <row r="920" spans="1:5" x14ac:dyDescent="0.2">
      <c r="A920" s="83">
        <v>222003</v>
      </c>
      <c r="D920" s="81" t="str">
        <f t="shared" si="27"/>
        <v>IIEE-SJ - 222003</v>
      </c>
      <c r="E920" s="83" t="s">
        <v>762</v>
      </c>
    </row>
    <row r="921" spans="1:5" x14ac:dyDescent="0.2">
      <c r="A921" s="83">
        <v>222004</v>
      </c>
      <c r="D921" s="81" t="str">
        <f t="shared" si="27"/>
        <v>IIEE-SJ - 222004</v>
      </c>
      <c r="E921" s="83" t="s">
        <v>763</v>
      </c>
    </row>
    <row r="922" spans="1:5" x14ac:dyDescent="0.2">
      <c r="A922" s="83">
        <v>222005</v>
      </c>
      <c r="D922" s="81" t="str">
        <f t="shared" si="27"/>
        <v>IIEE-SJ - 222005</v>
      </c>
      <c r="E922" s="83" t="s">
        <v>764</v>
      </c>
    </row>
    <row r="923" spans="1:5" x14ac:dyDescent="0.2">
      <c r="A923" s="83">
        <v>222006</v>
      </c>
      <c r="D923" s="81" t="str">
        <f t="shared" si="27"/>
        <v>IIEE-SJ - 222006</v>
      </c>
      <c r="E923" s="83" t="s">
        <v>765</v>
      </c>
    </row>
    <row r="924" spans="1:5" x14ac:dyDescent="0.2">
      <c r="A924" s="83">
        <v>222007</v>
      </c>
      <c r="D924" s="81" t="str">
        <f t="shared" si="27"/>
        <v>IIEE-SJ - 222007</v>
      </c>
      <c r="E924" s="83" t="s">
        <v>766</v>
      </c>
    </row>
    <row r="925" spans="1:5" x14ac:dyDescent="0.2">
      <c r="A925" s="83">
        <v>222008</v>
      </c>
      <c r="D925" s="81" t="str">
        <f t="shared" si="27"/>
        <v>IIEE-SJ - 222008</v>
      </c>
      <c r="E925" s="83" t="s">
        <v>767</v>
      </c>
    </row>
    <row r="926" spans="1:5" x14ac:dyDescent="0.2">
      <c r="A926" s="83">
        <v>222009</v>
      </c>
      <c r="D926" s="81" t="str">
        <f t="shared" si="27"/>
        <v>IIEE-SJ - 222009</v>
      </c>
      <c r="E926" s="83" t="s">
        <v>768</v>
      </c>
    </row>
    <row r="927" spans="1:5" x14ac:dyDescent="0.2">
      <c r="A927" s="83">
        <v>222010</v>
      </c>
      <c r="D927" s="81" t="str">
        <f t="shared" si="27"/>
        <v>IIEE-SJ - 222010</v>
      </c>
      <c r="E927" s="83" t="s">
        <v>769</v>
      </c>
    </row>
    <row r="928" spans="1:5" x14ac:dyDescent="0.2">
      <c r="A928" s="83">
        <v>222011</v>
      </c>
      <c r="D928" s="81" t="str">
        <f t="shared" si="27"/>
        <v>IIEE-SJ - 222011</v>
      </c>
      <c r="E928" s="83" t="s">
        <v>770</v>
      </c>
    </row>
    <row r="929" spans="1:5" x14ac:dyDescent="0.2">
      <c r="A929" s="83">
        <v>222012</v>
      </c>
      <c r="D929" s="81" t="str">
        <f t="shared" si="27"/>
        <v>IIEE-SJ - 222012</v>
      </c>
      <c r="E929" s="83" t="s">
        <v>771</v>
      </c>
    </row>
    <row r="930" spans="1:5" x14ac:dyDescent="0.2">
      <c r="A930" s="83">
        <v>222013</v>
      </c>
      <c r="D930" s="81" t="str">
        <f t="shared" si="27"/>
        <v>IIEE-SJ - 222013</v>
      </c>
      <c r="E930" s="83" t="s">
        <v>772</v>
      </c>
    </row>
    <row r="931" spans="1:5" x14ac:dyDescent="0.2">
      <c r="A931" s="83">
        <v>222014</v>
      </c>
      <c r="D931" s="81" t="str">
        <f t="shared" si="27"/>
        <v>IIEE-SJ - 222014</v>
      </c>
      <c r="E931" s="83" t="s">
        <v>773</v>
      </c>
    </row>
    <row r="932" spans="1:5" x14ac:dyDescent="0.2">
      <c r="A932" s="83">
        <v>222015</v>
      </c>
      <c r="D932" s="81" t="str">
        <f t="shared" si="27"/>
        <v>IIEE-SJ - 222015</v>
      </c>
      <c r="E932" s="83" t="s">
        <v>774</v>
      </c>
    </row>
    <row r="933" spans="1:5" x14ac:dyDescent="0.2">
      <c r="A933" s="83">
        <v>222016</v>
      </c>
      <c r="D933" s="81" t="str">
        <f t="shared" si="27"/>
        <v>IIEE-SJ - 222016</v>
      </c>
      <c r="E933" s="83" t="s">
        <v>775</v>
      </c>
    </row>
    <row r="934" spans="1:5" x14ac:dyDescent="0.2">
      <c r="D934" s="81"/>
    </row>
    <row r="935" spans="1:5" x14ac:dyDescent="0.2">
      <c r="A935" s="83">
        <v>223</v>
      </c>
      <c r="D935" s="81" t="str">
        <f t="shared" si="27"/>
        <v>IIEE-SJ - 223</v>
      </c>
      <c r="E935" s="83" t="s">
        <v>1004</v>
      </c>
    </row>
    <row r="936" spans="1:5" x14ac:dyDescent="0.2">
      <c r="A936" s="83">
        <v>223001</v>
      </c>
      <c r="D936" s="81" t="str">
        <f t="shared" si="27"/>
        <v>IIEE-SJ - 223001</v>
      </c>
      <c r="E936" s="83" t="s">
        <v>776</v>
      </c>
    </row>
    <row r="937" spans="1:5" x14ac:dyDescent="0.2">
      <c r="A937" s="83">
        <v>223002</v>
      </c>
      <c r="D937" s="81" t="str">
        <f t="shared" si="27"/>
        <v>IIEE-SJ - 223002</v>
      </c>
      <c r="E937" s="83" t="s">
        <v>777</v>
      </c>
    </row>
    <row r="938" spans="1:5" x14ac:dyDescent="0.2">
      <c r="A938" s="83">
        <v>223003</v>
      </c>
      <c r="D938" s="81" t="str">
        <f t="shared" si="27"/>
        <v>IIEE-SJ - 223003</v>
      </c>
      <c r="E938" s="83" t="s">
        <v>778</v>
      </c>
    </row>
    <row r="939" spans="1:5" x14ac:dyDescent="0.2">
      <c r="A939" s="83">
        <v>223004</v>
      </c>
      <c r="D939" s="81" t="str">
        <f t="shared" si="27"/>
        <v>IIEE-SJ - 223004</v>
      </c>
      <c r="E939" s="83" t="s">
        <v>779</v>
      </c>
    </row>
    <row r="940" spans="1:5" x14ac:dyDescent="0.2">
      <c r="A940" s="83">
        <v>223005</v>
      </c>
      <c r="D940" s="81" t="str">
        <f t="shared" si="27"/>
        <v>IIEE-SJ - 223005</v>
      </c>
      <c r="E940" s="83" t="s">
        <v>780</v>
      </c>
    </row>
    <row r="941" spans="1:5" x14ac:dyDescent="0.2">
      <c r="A941" s="83">
        <v>223006</v>
      </c>
      <c r="D941" s="81" t="str">
        <f t="shared" si="27"/>
        <v>IIEE-SJ - 223006</v>
      </c>
      <c r="E941" s="83" t="s">
        <v>781</v>
      </c>
    </row>
    <row r="942" spans="1:5" x14ac:dyDescent="0.2">
      <c r="A942" s="83">
        <v>223007</v>
      </c>
      <c r="D942" s="81" t="str">
        <f t="shared" si="27"/>
        <v>IIEE-SJ - 223007</v>
      </c>
      <c r="E942" s="83" t="s">
        <v>782</v>
      </c>
    </row>
    <row r="943" spans="1:5" x14ac:dyDescent="0.2">
      <c r="A943" s="83">
        <v>223008</v>
      </c>
      <c r="D943" s="81" t="str">
        <f t="shared" si="27"/>
        <v>IIEE-SJ - 223008</v>
      </c>
      <c r="E943" s="83" t="s">
        <v>783</v>
      </c>
    </row>
    <row r="944" spans="1:5" x14ac:dyDescent="0.2">
      <c r="A944" s="83">
        <v>223009</v>
      </c>
      <c r="D944" s="81" t="str">
        <f t="shared" si="27"/>
        <v>IIEE-SJ - 223009</v>
      </c>
      <c r="E944" s="83" t="s">
        <v>784</v>
      </c>
    </row>
    <row r="945" spans="1:5" x14ac:dyDescent="0.2">
      <c r="A945" s="83">
        <v>223010</v>
      </c>
      <c r="D945" s="81" t="str">
        <f t="shared" si="27"/>
        <v>IIEE-SJ - 223010</v>
      </c>
      <c r="E945" s="83" t="s">
        <v>785</v>
      </c>
    </row>
    <row r="946" spans="1:5" x14ac:dyDescent="0.2">
      <c r="D946" s="81"/>
    </row>
    <row r="947" spans="1:5" x14ac:dyDescent="0.2">
      <c r="A947" s="83">
        <v>224</v>
      </c>
      <c r="D947" s="81" t="str">
        <f t="shared" si="27"/>
        <v>IIEE-SJ - 224</v>
      </c>
      <c r="E947" s="83" t="s">
        <v>406</v>
      </c>
    </row>
    <row r="948" spans="1:5" x14ac:dyDescent="0.2">
      <c r="A948" s="83">
        <v>224001</v>
      </c>
      <c r="D948" s="81" t="str">
        <f t="shared" si="27"/>
        <v>IIEE-SJ - 224001</v>
      </c>
      <c r="E948" s="83" t="s">
        <v>790</v>
      </c>
    </row>
    <row r="949" spans="1:5" x14ac:dyDescent="0.2">
      <c r="A949" s="83">
        <v>224002</v>
      </c>
      <c r="D949" s="81" t="str">
        <f t="shared" si="27"/>
        <v>IIEE-SJ - 224002</v>
      </c>
      <c r="E949" s="83" t="s">
        <v>791</v>
      </c>
    </row>
    <row r="950" spans="1:5" x14ac:dyDescent="0.2">
      <c r="D950" s="81"/>
    </row>
    <row r="951" spans="1:5" x14ac:dyDescent="0.2">
      <c r="A951" s="83">
        <v>225</v>
      </c>
      <c r="D951" s="81" t="str">
        <f t="shared" si="27"/>
        <v>IIEE-SJ - 225</v>
      </c>
      <c r="E951" s="83" t="s">
        <v>1005</v>
      </c>
    </row>
    <row r="952" spans="1:5" x14ac:dyDescent="0.2">
      <c r="A952" s="83">
        <v>225001</v>
      </c>
      <c r="D952" s="81" t="str">
        <f t="shared" si="27"/>
        <v>IIEE-SJ - 225001</v>
      </c>
      <c r="E952" s="83" t="s">
        <v>812</v>
      </c>
    </row>
    <row r="953" spans="1:5" x14ac:dyDescent="0.2">
      <c r="A953" s="83">
        <v>225002</v>
      </c>
      <c r="D953" s="81" t="str">
        <f t="shared" si="27"/>
        <v>IIEE-SJ - 225002</v>
      </c>
      <c r="E953" s="83" t="s">
        <v>813</v>
      </c>
    </row>
    <row r="954" spans="1:5" x14ac:dyDescent="0.2">
      <c r="D954" s="81"/>
    </row>
    <row r="955" spans="1:5" x14ac:dyDescent="0.2">
      <c r="A955" s="83">
        <v>226</v>
      </c>
      <c r="D955" s="81" t="str">
        <f t="shared" ref="D955:D969" si="28">CONCATENATE("IIEE-SJ - ",A955)</f>
        <v>IIEE-SJ - 226</v>
      </c>
      <c r="E955" s="83" t="s">
        <v>1006</v>
      </c>
    </row>
    <row r="956" spans="1:5" x14ac:dyDescent="0.2">
      <c r="A956" s="83">
        <v>226001</v>
      </c>
      <c r="D956" s="81" t="str">
        <f t="shared" si="28"/>
        <v>IIEE-SJ - 226001</v>
      </c>
      <c r="E956" s="83" t="s">
        <v>798</v>
      </c>
    </row>
    <row r="957" spans="1:5" x14ac:dyDescent="0.2">
      <c r="A957" s="83">
        <v>226002</v>
      </c>
      <c r="D957" s="81" t="str">
        <f t="shared" si="28"/>
        <v>IIEE-SJ - 226002</v>
      </c>
      <c r="E957" s="83" t="s">
        <v>799</v>
      </c>
    </row>
    <row r="958" spans="1:5" x14ac:dyDescent="0.2">
      <c r="A958" s="83">
        <v>226003</v>
      </c>
      <c r="D958" s="81" t="str">
        <f t="shared" si="28"/>
        <v>IIEE-SJ - 226003</v>
      </c>
      <c r="E958" s="83" t="s">
        <v>800</v>
      </c>
    </row>
    <row r="959" spans="1:5" x14ac:dyDescent="0.2">
      <c r="A959" s="83">
        <v>226004</v>
      </c>
      <c r="D959" s="81" t="str">
        <f t="shared" si="28"/>
        <v>IIEE-SJ - 226004</v>
      </c>
      <c r="E959" s="83" t="s">
        <v>814</v>
      </c>
    </row>
    <row r="960" spans="1:5" x14ac:dyDescent="0.2">
      <c r="A960" s="83">
        <v>226005</v>
      </c>
      <c r="D960" s="81" t="str">
        <f t="shared" si="28"/>
        <v>IIEE-SJ - 226005</v>
      </c>
      <c r="E960" s="83" t="s">
        <v>815</v>
      </c>
    </row>
    <row r="961" spans="1:5" x14ac:dyDescent="0.2">
      <c r="D961" s="81"/>
    </row>
    <row r="962" spans="1:5" x14ac:dyDescent="0.2">
      <c r="A962" s="83">
        <v>227</v>
      </c>
      <c r="D962" s="81" t="str">
        <f t="shared" si="28"/>
        <v>IIEE-SJ - 227</v>
      </c>
      <c r="E962" s="83" t="s">
        <v>1007</v>
      </c>
    </row>
    <row r="963" spans="1:5" x14ac:dyDescent="0.2">
      <c r="A963" s="83">
        <v>227001</v>
      </c>
      <c r="D963" s="81" t="str">
        <f t="shared" si="28"/>
        <v>IIEE-SJ - 227001</v>
      </c>
      <c r="E963" s="83" t="s">
        <v>806</v>
      </c>
    </row>
    <row r="964" spans="1:5" x14ac:dyDescent="0.2">
      <c r="A964" s="83">
        <v>227002</v>
      </c>
      <c r="D964" s="81" t="str">
        <f t="shared" si="28"/>
        <v>IIEE-SJ - 227002</v>
      </c>
      <c r="E964" s="83" t="s">
        <v>807</v>
      </c>
    </row>
    <row r="965" spans="1:5" x14ac:dyDescent="0.2">
      <c r="A965" s="83">
        <v>227003</v>
      </c>
      <c r="D965" s="81" t="str">
        <f t="shared" si="28"/>
        <v>IIEE-SJ - 227003</v>
      </c>
      <c r="E965" s="83" t="s">
        <v>808</v>
      </c>
    </row>
    <row r="966" spans="1:5" x14ac:dyDescent="0.2">
      <c r="A966" s="83">
        <v>227004</v>
      </c>
      <c r="D966" s="81" t="str">
        <f t="shared" si="28"/>
        <v>IIEE-SJ - 227004</v>
      </c>
      <c r="E966" s="83" t="s">
        <v>809</v>
      </c>
    </row>
    <row r="967" spans="1:5" x14ac:dyDescent="0.2">
      <c r="A967" s="83">
        <v>227005</v>
      </c>
      <c r="D967" s="81" t="str">
        <f t="shared" si="28"/>
        <v>IIEE-SJ - 227005</v>
      </c>
      <c r="E967" s="83" t="s">
        <v>810</v>
      </c>
    </row>
    <row r="968" spans="1:5" x14ac:dyDescent="0.2">
      <c r="A968" s="83">
        <v>227006</v>
      </c>
      <c r="D968" s="81" t="str">
        <f t="shared" si="28"/>
        <v>IIEE-SJ - 227006</v>
      </c>
      <c r="E968" s="83" t="s">
        <v>811</v>
      </c>
    </row>
    <row r="969" spans="1:5" x14ac:dyDescent="0.2">
      <c r="A969" s="83">
        <v>227007</v>
      </c>
      <c r="D969" s="81" t="str">
        <f t="shared" si="28"/>
        <v>IIEE-SJ - 227007</v>
      </c>
      <c r="E969" s="83" t="s">
        <v>805</v>
      </c>
    </row>
  </sheetData>
  <sheetProtection sheet="1" objects="1" scenarios="1"/>
  <mergeCells count="40">
    <mergeCell ref="D3:D4"/>
    <mergeCell ref="E3:E4"/>
    <mergeCell ref="A225:C225"/>
    <mergeCell ref="D225:D226"/>
    <mergeCell ref="E225:E226"/>
    <mergeCell ref="A226:C226"/>
    <mergeCell ref="A237:C238"/>
    <mergeCell ref="D237:D238"/>
    <mergeCell ref="E237:E238"/>
    <mergeCell ref="A264:C265"/>
    <mergeCell ref="D264:D265"/>
    <mergeCell ref="E264:E265"/>
    <mergeCell ref="A273:C273"/>
    <mergeCell ref="D273:D274"/>
    <mergeCell ref="E273:E274"/>
    <mergeCell ref="A274:C274"/>
    <mergeCell ref="A288:C288"/>
    <mergeCell ref="D288:D289"/>
    <mergeCell ref="E288:E289"/>
    <mergeCell ref="A289:C289"/>
    <mergeCell ref="A303:C303"/>
    <mergeCell ref="D303:D304"/>
    <mergeCell ref="E303:E304"/>
    <mergeCell ref="A304:C304"/>
    <mergeCell ref="A450:C450"/>
    <mergeCell ref="D450:D451"/>
    <mergeCell ref="E450:E451"/>
    <mergeCell ref="A451:C451"/>
    <mergeCell ref="F487:F488"/>
    <mergeCell ref="G487:G488"/>
    <mergeCell ref="A511:A512"/>
    <mergeCell ref="E511:E512"/>
    <mergeCell ref="F511:F512"/>
    <mergeCell ref="G511:G512"/>
    <mergeCell ref="A530:C530"/>
    <mergeCell ref="D530:D531"/>
    <mergeCell ref="E530:E531"/>
    <mergeCell ref="A531:C531"/>
    <mergeCell ref="A487:A488"/>
    <mergeCell ref="E487:E488"/>
  </mergeCells>
  <pageMargins left="0.75" right="0.75" top="1" bottom="1" header="0" footer="0"/>
  <pageSetup paperSize="9" scale="6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7"/>
  <sheetViews>
    <sheetView workbookViewId="0">
      <selection activeCell="C355" sqref="C355"/>
    </sheetView>
  </sheetViews>
  <sheetFormatPr baseColWidth="10" defaultColWidth="11.42578125" defaultRowHeight="15" x14ac:dyDescent="0.2"/>
  <cols>
    <col min="1" max="1" width="11.42578125" style="210"/>
    <col min="2" max="2" width="23" style="210" bestFit="1" customWidth="1"/>
    <col min="3" max="3" width="68.5703125" style="202" customWidth="1"/>
    <col min="4" max="4" width="17.28515625" style="210" bestFit="1" customWidth="1"/>
    <col min="5" max="16384" width="11.42578125" style="206"/>
  </cols>
  <sheetData>
    <row r="1" spans="1:4" x14ac:dyDescent="0.2">
      <c r="B1" s="203" t="s">
        <v>1008</v>
      </c>
      <c r="C1" s="204" t="s">
        <v>1288</v>
      </c>
      <c r="D1" s="205"/>
    </row>
    <row r="2" spans="1:4" x14ac:dyDescent="0.2">
      <c r="B2" s="203"/>
      <c r="C2" s="204"/>
      <c r="D2" s="205"/>
    </row>
    <row r="3" spans="1:4" x14ac:dyDescent="0.2">
      <c r="A3" s="241">
        <v>1</v>
      </c>
      <c r="B3" s="208" t="s">
        <v>1207</v>
      </c>
      <c r="C3" s="209" t="s">
        <v>1010</v>
      </c>
      <c r="D3" s="205"/>
    </row>
    <row r="4" spans="1:4" x14ac:dyDescent="0.2">
      <c r="A4" s="241">
        <v>1</v>
      </c>
      <c r="B4" s="308" t="s">
        <v>1289</v>
      </c>
      <c r="C4" s="211" t="s">
        <v>1011</v>
      </c>
      <c r="D4" s="205" t="s">
        <v>6</v>
      </c>
    </row>
    <row r="5" spans="1:4" x14ac:dyDescent="0.2">
      <c r="A5" s="241">
        <v>2</v>
      </c>
      <c r="B5" s="308" t="s">
        <v>1290</v>
      </c>
      <c r="C5" s="211" t="s">
        <v>1013</v>
      </c>
      <c r="D5" s="205" t="s">
        <v>6</v>
      </c>
    </row>
    <row r="6" spans="1:4" x14ac:dyDescent="0.2">
      <c r="A6" s="241">
        <v>3</v>
      </c>
      <c r="B6" s="308" t="s">
        <v>1291</v>
      </c>
      <c r="C6" s="211" t="s">
        <v>1015</v>
      </c>
      <c r="D6" s="205" t="s">
        <v>6</v>
      </c>
    </row>
    <row r="7" spans="1:4" x14ac:dyDescent="0.2">
      <c r="A7" s="241">
        <v>4</v>
      </c>
      <c r="B7" s="308" t="s">
        <v>1208</v>
      </c>
      <c r="C7" s="211" t="s">
        <v>1292</v>
      </c>
      <c r="D7" s="205" t="s">
        <v>8</v>
      </c>
    </row>
    <row r="8" spans="1:4" x14ac:dyDescent="0.2">
      <c r="A8" s="241">
        <v>5</v>
      </c>
      <c r="B8" s="308" t="s">
        <v>1293</v>
      </c>
      <c r="C8" s="211" t="s">
        <v>1018</v>
      </c>
      <c r="D8" s="205" t="s">
        <v>6</v>
      </c>
    </row>
    <row r="9" spans="1:4" x14ac:dyDescent="0.2">
      <c r="A9" s="241">
        <v>6</v>
      </c>
      <c r="B9" s="308" t="s">
        <v>1210</v>
      </c>
      <c r="C9" s="211" t="s">
        <v>1294</v>
      </c>
      <c r="D9" s="205" t="s">
        <v>6</v>
      </c>
    </row>
    <row r="10" spans="1:4" x14ac:dyDescent="0.2">
      <c r="A10" s="241">
        <v>7</v>
      </c>
      <c r="B10" s="308" t="s">
        <v>1209</v>
      </c>
      <c r="C10" s="211" t="s">
        <v>1021</v>
      </c>
      <c r="D10" s="205" t="s">
        <v>8</v>
      </c>
    </row>
    <row r="11" spans="1:4" x14ac:dyDescent="0.2">
      <c r="A11" s="241">
        <v>8</v>
      </c>
      <c r="B11" s="205" t="s">
        <v>1574</v>
      </c>
      <c r="C11" s="211" t="s">
        <v>1575</v>
      </c>
      <c r="D11" s="205" t="s">
        <v>6</v>
      </c>
    </row>
    <row r="12" spans="1:4" x14ac:dyDescent="0.2">
      <c r="A12" s="241">
        <v>9</v>
      </c>
      <c r="B12" s="308" t="s">
        <v>1576</v>
      </c>
      <c r="C12" s="211" t="s">
        <v>1577</v>
      </c>
      <c r="D12" s="205" t="s">
        <v>6</v>
      </c>
    </row>
    <row r="13" spans="1:4" x14ac:dyDescent="0.2">
      <c r="A13" s="241">
        <v>10</v>
      </c>
      <c r="B13" s="205" t="s">
        <v>1731</v>
      </c>
      <c r="C13" s="274" t="s">
        <v>1730</v>
      </c>
      <c r="D13" s="205" t="s">
        <v>6</v>
      </c>
    </row>
    <row r="14" spans="1:4" x14ac:dyDescent="0.2">
      <c r="A14" s="207"/>
      <c r="C14" s="211"/>
      <c r="D14" s="205"/>
    </row>
    <row r="15" spans="1:4" x14ac:dyDescent="0.2">
      <c r="A15" s="207" t="s">
        <v>1012</v>
      </c>
      <c r="B15" s="210" t="s">
        <v>1211</v>
      </c>
      <c r="C15" s="211" t="s">
        <v>1022</v>
      </c>
      <c r="D15" s="205"/>
    </row>
    <row r="16" spans="1:4" x14ac:dyDescent="0.2">
      <c r="A16" s="207" t="s">
        <v>1009</v>
      </c>
      <c r="B16" s="210" t="s">
        <v>1295</v>
      </c>
      <c r="C16" s="211" t="s">
        <v>1023</v>
      </c>
      <c r="D16" s="205" t="s">
        <v>7</v>
      </c>
    </row>
    <row r="17" spans="1:4" x14ac:dyDescent="0.2">
      <c r="A17" s="207" t="s">
        <v>1012</v>
      </c>
      <c r="B17" s="205" t="s">
        <v>1296</v>
      </c>
      <c r="C17" s="211" t="s">
        <v>1024</v>
      </c>
      <c r="D17" s="205" t="s">
        <v>7</v>
      </c>
    </row>
    <row r="18" spans="1:4" x14ac:dyDescent="0.2">
      <c r="A18" s="207" t="s">
        <v>1014</v>
      </c>
      <c r="B18" s="205" t="s">
        <v>1212</v>
      </c>
      <c r="C18" s="211" t="s">
        <v>1025</v>
      </c>
      <c r="D18" s="205" t="s">
        <v>7</v>
      </c>
    </row>
    <row r="19" spans="1:4" x14ac:dyDescent="0.2">
      <c r="A19" s="207" t="s">
        <v>1016</v>
      </c>
      <c r="B19" s="275" t="s">
        <v>1578</v>
      </c>
      <c r="C19" s="209" t="s">
        <v>1579</v>
      </c>
      <c r="D19" s="205" t="s">
        <v>7</v>
      </c>
    </row>
    <row r="20" spans="1:4" x14ac:dyDescent="0.2">
      <c r="A20" s="207" t="s">
        <v>1017</v>
      </c>
      <c r="B20" s="210" t="s">
        <v>1580</v>
      </c>
      <c r="C20" s="211" t="s">
        <v>1581</v>
      </c>
      <c r="D20" s="205" t="s">
        <v>7</v>
      </c>
    </row>
    <row r="21" spans="1:4" x14ac:dyDescent="0.2">
      <c r="A21" s="207" t="s">
        <v>1019</v>
      </c>
      <c r="B21" s="275" t="s">
        <v>1733</v>
      </c>
      <c r="C21" s="211" t="s">
        <v>1732</v>
      </c>
      <c r="D21" s="205" t="s">
        <v>7</v>
      </c>
    </row>
    <row r="22" spans="1:4" x14ac:dyDescent="0.2">
      <c r="A22" s="207"/>
      <c r="C22" s="206"/>
      <c r="D22" s="205"/>
    </row>
    <row r="23" spans="1:4" x14ac:dyDescent="0.2">
      <c r="A23" s="207" t="s">
        <v>1014</v>
      </c>
      <c r="B23" s="210" t="s">
        <v>1213</v>
      </c>
      <c r="C23" s="211" t="s">
        <v>9</v>
      </c>
      <c r="D23" s="205"/>
    </row>
    <row r="24" spans="1:4" x14ac:dyDescent="0.2">
      <c r="A24" s="207" t="s">
        <v>1009</v>
      </c>
      <c r="B24" s="210" t="s">
        <v>1214</v>
      </c>
      <c r="C24" s="211" t="s">
        <v>1026</v>
      </c>
      <c r="D24" s="205" t="s">
        <v>8</v>
      </c>
    </row>
    <row r="25" spans="1:4" x14ac:dyDescent="0.2">
      <c r="A25" s="210" t="s">
        <v>1012</v>
      </c>
      <c r="B25" s="205" t="s">
        <v>1297</v>
      </c>
      <c r="C25" s="212" t="s">
        <v>1027</v>
      </c>
      <c r="D25" s="205" t="s">
        <v>7</v>
      </c>
    </row>
    <row r="26" spans="1:4" x14ac:dyDescent="0.2">
      <c r="A26" s="210" t="s">
        <v>1014</v>
      </c>
      <c r="B26" s="205" t="s">
        <v>1582</v>
      </c>
      <c r="C26" s="211" t="s">
        <v>1583</v>
      </c>
      <c r="D26" s="205" t="s">
        <v>7</v>
      </c>
    </row>
    <row r="27" spans="1:4" x14ac:dyDescent="0.2">
      <c r="A27" s="207"/>
      <c r="B27" s="275"/>
      <c r="C27" s="274"/>
      <c r="D27" s="205"/>
    </row>
    <row r="28" spans="1:4" x14ac:dyDescent="0.2">
      <c r="A28" s="207" t="s">
        <v>1016</v>
      </c>
      <c r="B28" s="210" t="s">
        <v>1215</v>
      </c>
      <c r="C28" s="211" t="s">
        <v>1028</v>
      </c>
      <c r="D28" s="205"/>
    </row>
    <row r="29" spans="1:4" x14ac:dyDescent="0.2">
      <c r="A29" s="207" t="s">
        <v>1009</v>
      </c>
      <c r="B29" s="210" t="s">
        <v>1216</v>
      </c>
      <c r="C29" s="211" t="s">
        <v>1029</v>
      </c>
      <c r="D29" s="205" t="s">
        <v>7</v>
      </c>
    </row>
    <row r="30" spans="1:4" x14ac:dyDescent="0.2">
      <c r="A30" s="207" t="s">
        <v>1012</v>
      </c>
      <c r="B30" s="210" t="s">
        <v>1217</v>
      </c>
      <c r="C30" s="211" t="s">
        <v>1030</v>
      </c>
      <c r="D30" s="205" t="s">
        <v>7</v>
      </c>
    </row>
    <row r="31" spans="1:4" x14ac:dyDescent="0.2">
      <c r="A31" s="207" t="s">
        <v>1014</v>
      </c>
      <c r="B31" s="210" t="s">
        <v>1298</v>
      </c>
      <c r="C31" s="211" t="s">
        <v>1031</v>
      </c>
      <c r="D31" s="205" t="s">
        <v>7</v>
      </c>
    </row>
    <row r="32" spans="1:4" x14ac:dyDescent="0.2">
      <c r="A32" s="207" t="s">
        <v>1016</v>
      </c>
      <c r="B32" s="210" t="s">
        <v>1220</v>
      </c>
      <c r="C32" s="211" t="s">
        <v>1032</v>
      </c>
      <c r="D32" s="205" t="s">
        <v>7</v>
      </c>
    </row>
    <row r="33" spans="1:4" x14ac:dyDescent="0.2">
      <c r="A33" s="207" t="s">
        <v>1017</v>
      </c>
      <c r="B33" s="210" t="s">
        <v>1219</v>
      </c>
      <c r="C33" s="211" t="s">
        <v>1033</v>
      </c>
      <c r="D33" s="205" t="s">
        <v>7</v>
      </c>
    </row>
    <row r="34" spans="1:4" x14ac:dyDescent="0.2">
      <c r="A34" s="207" t="s">
        <v>1019</v>
      </c>
      <c r="B34" s="210" t="s">
        <v>1221</v>
      </c>
      <c r="C34" s="211" t="s">
        <v>1034</v>
      </c>
      <c r="D34" s="205" t="s">
        <v>7</v>
      </c>
    </row>
    <row r="35" spans="1:4" x14ac:dyDescent="0.2">
      <c r="A35" s="207" t="s">
        <v>1020</v>
      </c>
      <c r="B35" s="210" t="s">
        <v>1222</v>
      </c>
      <c r="C35" s="211" t="s">
        <v>1035</v>
      </c>
      <c r="D35" s="205" t="s">
        <v>7</v>
      </c>
    </row>
    <row r="36" spans="1:4" x14ac:dyDescent="0.2">
      <c r="A36" s="207" t="s">
        <v>1036</v>
      </c>
      <c r="B36" s="210" t="s">
        <v>1223</v>
      </c>
      <c r="C36" s="211" t="s">
        <v>1037</v>
      </c>
      <c r="D36" s="205" t="s">
        <v>7</v>
      </c>
    </row>
    <row r="37" spans="1:4" x14ac:dyDescent="0.2">
      <c r="A37" s="207" t="s">
        <v>1038</v>
      </c>
      <c r="B37" s="210" t="s">
        <v>1299</v>
      </c>
      <c r="C37" s="211" t="s">
        <v>1039</v>
      </c>
      <c r="D37" s="205" t="s">
        <v>7</v>
      </c>
    </row>
    <row r="38" spans="1:4" x14ac:dyDescent="0.2">
      <c r="A38" s="207" t="s">
        <v>1040</v>
      </c>
      <c r="B38" s="210" t="s">
        <v>1300</v>
      </c>
      <c r="C38" s="211" t="s">
        <v>1041</v>
      </c>
      <c r="D38" s="205" t="s">
        <v>7</v>
      </c>
    </row>
    <row r="39" spans="1:4" x14ac:dyDescent="0.2">
      <c r="A39" s="207" t="s">
        <v>1042</v>
      </c>
      <c r="B39" s="210" t="s">
        <v>1301</v>
      </c>
      <c r="C39" s="211" t="s">
        <v>1043</v>
      </c>
      <c r="D39" s="205" t="s">
        <v>8</v>
      </c>
    </row>
    <row r="40" spans="1:4" x14ac:dyDescent="0.2">
      <c r="A40" s="210" t="s">
        <v>1044</v>
      </c>
      <c r="B40" s="210" t="s">
        <v>1302</v>
      </c>
      <c r="C40" s="211" t="s">
        <v>1045</v>
      </c>
      <c r="D40" s="205" t="s">
        <v>7</v>
      </c>
    </row>
    <row r="41" spans="1:4" x14ac:dyDescent="0.2">
      <c r="A41" s="207" t="s">
        <v>1094</v>
      </c>
      <c r="B41" s="210" t="s">
        <v>1218</v>
      </c>
      <c r="C41" s="211" t="s">
        <v>1303</v>
      </c>
      <c r="D41" s="205" t="s">
        <v>7</v>
      </c>
    </row>
    <row r="42" spans="1:4" x14ac:dyDescent="0.2">
      <c r="A42" s="207" t="s">
        <v>1106</v>
      </c>
      <c r="B42" s="210" t="s">
        <v>1224</v>
      </c>
      <c r="C42" s="211" t="s">
        <v>1304</v>
      </c>
      <c r="D42" s="205" t="s">
        <v>7</v>
      </c>
    </row>
    <row r="43" spans="1:4" x14ac:dyDescent="0.2">
      <c r="A43" s="207" t="s">
        <v>1109</v>
      </c>
      <c r="B43" s="210" t="s">
        <v>1225</v>
      </c>
      <c r="C43" s="211" t="s">
        <v>1305</v>
      </c>
      <c r="D43" s="205" t="s">
        <v>828</v>
      </c>
    </row>
    <row r="44" spans="1:4" x14ac:dyDescent="0.2">
      <c r="A44" s="241">
        <v>16</v>
      </c>
      <c r="B44" s="210" t="s">
        <v>1532</v>
      </c>
      <c r="C44" s="211" t="s">
        <v>1584</v>
      </c>
      <c r="D44" s="205" t="s">
        <v>7</v>
      </c>
    </row>
    <row r="45" spans="1:4" x14ac:dyDescent="0.2">
      <c r="A45" s="207" t="s">
        <v>1128</v>
      </c>
      <c r="B45" s="210" t="s">
        <v>1533</v>
      </c>
      <c r="C45" s="211" t="s">
        <v>1585</v>
      </c>
      <c r="D45" s="205" t="s">
        <v>7</v>
      </c>
    </row>
    <row r="46" spans="1:4" x14ac:dyDescent="0.2">
      <c r="A46" s="207" t="s">
        <v>1139</v>
      </c>
      <c r="B46" s="210" t="s">
        <v>1534</v>
      </c>
      <c r="C46" s="211" t="s">
        <v>1586</v>
      </c>
      <c r="D46" s="205" t="s">
        <v>6</v>
      </c>
    </row>
    <row r="47" spans="1:4" x14ac:dyDescent="0.2">
      <c r="A47" s="207" t="s">
        <v>1145</v>
      </c>
      <c r="B47" s="210" t="s">
        <v>1535</v>
      </c>
      <c r="C47" s="211" t="s">
        <v>1648</v>
      </c>
      <c r="D47" s="205" t="s">
        <v>8</v>
      </c>
    </row>
    <row r="48" spans="1:4" x14ac:dyDescent="0.2">
      <c r="A48" s="207" t="s">
        <v>1066</v>
      </c>
      <c r="B48" s="210" t="s">
        <v>1735</v>
      </c>
      <c r="C48" s="211" t="s">
        <v>1734</v>
      </c>
      <c r="D48" s="205" t="s">
        <v>7</v>
      </c>
    </row>
    <row r="49" spans="1:4" x14ac:dyDescent="0.2">
      <c r="A49" s="207" t="s">
        <v>1051</v>
      </c>
      <c r="B49" s="210" t="s">
        <v>1737</v>
      </c>
      <c r="C49" s="211" t="s">
        <v>1736</v>
      </c>
      <c r="D49" s="205" t="s">
        <v>7</v>
      </c>
    </row>
    <row r="50" spans="1:4" x14ac:dyDescent="0.2">
      <c r="A50" s="207" t="s">
        <v>1053</v>
      </c>
      <c r="B50" s="210" t="s">
        <v>1739</v>
      </c>
      <c r="C50" s="211" t="s">
        <v>1738</v>
      </c>
      <c r="D50" s="205" t="s">
        <v>7</v>
      </c>
    </row>
    <row r="51" spans="1:4" x14ac:dyDescent="0.2">
      <c r="A51" s="207" t="s">
        <v>1161</v>
      </c>
      <c r="B51" s="210" t="s">
        <v>1741</v>
      </c>
      <c r="C51" s="211" t="s">
        <v>1740</v>
      </c>
      <c r="D51" s="205" t="s">
        <v>7</v>
      </c>
    </row>
    <row r="52" spans="1:4" x14ac:dyDescent="0.2">
      <c r="A52" s="241">
        <v>24</v>
      </c>
      <c r="B52" s="210" t="s">
        <v>1817</v>
      </c>
      <c r="C52" s="211" t="s">
        <v>1819</v>
      </c>
      <c r="D52" s="205" t="s">
        <v>7</v>
      </c>
    </row>
    <row r="53" spans="1:4" x14ac:dyDescent="0.2">
      <c r="A53" s="241">
        <v>25</v>
      </c>
      <c r="B53" s="210" t="s">
        <v>1818</v>
      </c>
      <c r="C53" s="211" t="s">
        <v>1820</v>
      </c>
      <c r="D53" s="205" t="s">
        <v>7</v>
      </c>
    </row>
    <row r="54" spans="1:4" x14ac:dyDescent="0.2">
      <c r="C54" s="211"/>
      <c r="D54" s="205"/>
    </row>
    <row r="55" spans="1:4" x14ac:dyDescent="0.2">
      <c r="A55" s="210" t="s">
        <v>1017</v>
      </c>
      <c r="B55" s="210" t="s">
        <v>1226</v>
      </c>
      <c r="C55" s="211" t="s">
        <v>1046</v>
      </c>
      <c r="D55" s="205"/>
    </row>
    <row r="56" spans="1:4" x14ac:dyDescent="0.2">
      <c r="A56" s="207" t="s">
        <v>1009</v>
      </c>
      <c r="B56" s="208" t="s">
        <v>1306</v>
      </c>
      <c r="C56" s="209" t="s">
        <v>1047</v>
      </c>
      <c r="D56" s="205" t="s">
        <v>8</v>
      </c>
    </row>
    <row r="57" spans="1:4" x14ac:dyDescent="0.2">
      <c r="A57" s="207" t="s">
        <v>1012</v>
      </c>
      <c r="B57" s="210" t="s">
        <v>1228</v>
      </c>
      <c r="C57" s="212" t="s">
        <v>1307</v>
      </c>
      <c r="D57" s="205" t="s">
        <v>8</v>
      </c>
    </row>
    <row r="58" spans="1:4" x14ac:dyDescent="0.2">
      <c r="A58" s="207" t="s">
        <v>1014</v>
      </c>
      <c r="B58" s="210" t="s">
        <v>1308</v>
      </c>
      <c r="C58" s="211" t="s">
        <v>1048</v>
      </c>
      <c r="D58" s="205" t="s">
        <v>8</v>
      </c>
    </row>
    <row r="59" spans="1:4" x14ac:dyDescent="0.2">
      <c r="A59" s="207" t="s">
        <v>1016</v>
      </c>
      <c r="B59" s="210" t="s">
        <v>1309</v>
      </c>
      <c r="C59" s="211" t="s">
        <v>1310</v>
      </c>
      <c r="D59" s="205" t="s">
        <v>8</v>
      </c>
    </row>
    <row r="60" spans="1:4" x14ac:dyDescent="0.2">
      <c r="A60" s="210" t="s">
        <v>1017</v>
      </c>
      <c r="B60" s="205" t="s">
        <v>1311</v>
      </c>
      <c r="C60" s="211" t="s">
        <v>1312</v>
      </c>
      <c r="D60" s="205" t="s">
        <v>8</v>
      </c>
    </row>
    <row r="61" spans="1:4" x14ac:dyDescent="0.2">
      <c r="A61" s="207" t="s">
        <v>1019</v>
      </c>
      <c r="B61" s="210" t="s">
        <v>1313</v>
      </c>
      <c r="C61" s="211" t="s">
        <v>1314</v>
      </c>
      <c r="D61" s="205" t="s">
        <v>8</v>
      </c>
    </row>
    <row r="62" spans="1:4" x14ac:dyDescent="0.2">
      <c r="A62" s="207" t="s">
        <v>1020</v>
      </c>
      <c r="B62" s="210" t="s">
        <v>1315</v>
      </c>
      <c r="C62" s="211" t="s">
        <v>1316</v>
      </c>
      <c r="D62" s="205" t="s">
        <v>8</v>
      </c>
    </row>
    <row r="63" spans="1:4" x14ac:dyDescent="0.2">
      <c r="A63" s="207"/>
      <c r="C63" s="211"/>
      <c r="D63" s="205"/>
    </row>
    <row r="64" spans="1:4" x14ac:dyDescent="0.2">
      <c r="A64" s="207"/>
      <c r="C64" s="211"/>
      <c r="D64" s="205"/>
    </row>
    <row r="65" spans="1:4" x14ac:dyDescent="0.2">
      <c r="A65" s="210" t="s">
        <v>1040</v>
      </c>
      <c r="B65" s="205" t="s">
        <v>1227</v>
      </c>
      <c r="C65" s="211" t="s">
        <v>1317</v>
      </c>
      <c r="D65" s="205" t="s">
        <v>8</v>
      </c>
    </row>
    <row r="66" spans="1:4" x14ac:dyDescent="0.2">
      <c r="A66" s="207" t="s">
        <v>1042</v>
      </c>
      <c r="B66" s="210" t="s">
        <v>1318</v>
      </c>
      <c r="C66" s="211" t="s">
        <v>1049</v>
      </c>
      <c r="D66" s="205" t="s">
        <v>8</v>
      </c>
    </row>
    <row r="67" spans="1:4" x14ac:dyDescent="0.2">
      <c r="A67" s="207" t="s">
        <v>1044</v>
      </c>
      <c r="B67" s="210" t="s">
        <v>1319</v>
      </c>
      <c r="C67" s="211" t="s">
        <v>1050</v>
      </c>
      <c r="D67" s="205" t="s">
        <v>8</v>
      </c>
    </row>
    <row r="68" spans="1:4" x14ac:dyDescent="0.2">
      <c r="A68" s="210" t="s">
        <v>1094</v>
      </c>
      <c r="B68" s="205" t="s">
        <v>1587</v>
      </c>
      <c r="C68" s="211" t="s">
        <v>1588</v>
      </c>
      <c r="D68" s="205" t="s">
        <v>8</v>
      </c>
    </row>
    <row r="69" spans="1:4" x14ac:dyDescent="0.2">
      <c r="B69" s="205" t="s">
        <v>1702</v>
      </c>
      <c r="C69" s="211" t="s">
        <v>1701</v>
      </c>
      <c r="D69" s="205" t="s">
        <v>8</v>
      </c>
    </row>
    <row r="70" spans="1:4" x14ac:dyDescent="0.2">
      <c r="B70" s="205"/>
      <c r="C70" s="211"/>
      <c r="D70" s="205"/>
    </row>
    <row r="71" spans="1:4" x14ac:dyDescent="0.2">
      <c r="A71" s="207" t="s">
        <v>1051</v>
      </c>
      <c r="B71" s="208" t="s">
        <v>1320</v>
      </c>
      <c r="C71" s="209" t="s">
        <v>1052</v>
      </c>
      <c r="D71" s="205" t="s">
        <v>8</v>
      </c>
    </row>
    <row r="72" spans="1:4" x14ac:dyDescent="0.2">
      <c r="A72" s="207" t="s">
        <v>1053</v>
      </c>
      <c r="B72" s="210" t="s">
        <v>1321</v>
      </c>
      <c r="C72" s="211" t="s">
        <v>1054</v>
      </c>
      <c r="D72" s="205" t="s">
        <v>8</v>
      </c>
    </row>
    <row r="73" spans="1:4" x14ac:dyDescent="0.2">
      <c r="A73" s="207"/>
      <c r="C73" s="211"/>
      <c r="D73" s="205"/>
    </row>
    <row r="74" spans="1:4" x14ac:dyDescent="0.2">
      <c r="A74" s="207"/>
      <c r="C74" s="211"/>
      <c r="D74" s="205"/>
    </row>
    <row r="75" spans="1:4" x14ac:dyDescent="0.2">
      <c r="A75" s="207" t="s">
        <v>1019</v>
      </c>
      <c r="B75" s="210" t="s">
        <v>1229</v>
      </c>
      <c r="C75" s="211" t="s">
        <v>1055</v>
      </c>
      <c r="D75" s="205"/>
    </row>
    <row r="76" spans="1:4" x14ac:dyDescent="0.2">
      <c r="A76" s="207" t="s">
        <v>1009</v>
      </c>
      <c r="B76" s="210" t="s">
        <v>1322</v>
      </c>
      <c r="C76" s="211" t="s">
        <v>1056</v>
      </c>
      <c r="D76" s="205" t="s">
        <v>8</v>
      </c>
    </row>
    <row r="77" spans="1:4" x14ac:dyDescent="0.2">
      <c r="A77" s="207" t="s">
        <v>1012</v>
      </c>
      <c r="B77" s="210" t="s">
        <v>1323</v>
      </c>
      <c r="C77" s="211" t="s">
        <v>1057</v>
      </c>
      <c r="D77" s="205" t="s">
        <v>8</v>
      </c>
    </row>
    <row r="78" spans="1:4" x14ac:dyDescent="0.2">
      <c r="A78" s="207" t="s">
        <v>1014</v>
      </c>
      <c r="B78" s="210" t="s">
        <v>1324</v>
      </c>
      <c r="C78" s="211" t="s">
        <v>1058</v>
      </c>
      <c r="D78" s="205" t="s">
        <v>8</v>
      </c>
    </row>
    <row r="79" spans="1:4" x14ac:dyDescent="0.2">
      <c r="A79" s="207" t="s">
        <v>1016</v>
      </c>
      <c r="B79" s="210" t="s">
        <v>1325</v>
      </c>
      <c r="C79" s="211" t="s">
        <v>1059</v>
      </c>
      <c r="D79" s="205" t="s">
        <v>8</v>
      </c>
    </row>
    <row r="80" spans="1:4" x14ac:dyDescent="0.2">
      <c r="A80" s="207" t="s">
        <v>1017</v>
      </c>
      <c r="B80" s="205" t="s">
        <v>1326</v>
      </c>
      <c r="C80" s="211" t="s">
        <v>1060</v>
      </c>
      <c r="D80" s="205" t="s">
        <v>8</v>
      </c>
    </row>
    <row r="81" spans="1:4" x14ac:dyDescent="0.2">
      <c r="A81" s="210" t="s">
        <v>1019</v>
      </c>
      <c r="B81" s="205" t="s">
        <v>1327</v>
      </c>
      <c r="C81" s="211" t="s">
        <v>1061</v>
      </c>
      <c r="D81" s="205" t="s">
        <v>8</v>
      </c>
    </row>
    <row r="82" spans="1:4" x14ac:dyDescent="0.2">
      <c r="A82" s="207" t="s">
        <v>1020</v>
      </c>
      <c r="B82" s="210" t="s">
        <v>1328</v>
      </c>
      <c r="C82" s="211" t="s">
        <v>1062</v>
      </c>
      <c r="D82" s="205" t="s">
        <v>8</v>
      </c>
    </row>
    <row r="83" spans="1:4" x14ac:dyDescent="0.2">
      <c r="A83" s="207" t="s">
        <v>1036</v>
      </c>
      <c r="B83" s="210" t="s">
        <v>1230</v>
      </c>
      <c r="C83" s="211" t="s">
        <v>1063</v>
      </c>
      <c r="D83" s="205" t="s">
        <v>8</v>
      </c>
    </row>
    <row r="84" spans="1:4" x14ac:dyDescent="0.2">
      <c r="A84" s="207" t="s">
        <v>1038</v>
      </c>
      <c r="B84" s="205" t="s">
        <v>1589</v>
      </c>
      <c r="C84" s="211" t="s">
        <v>1590</v>
      </c>
      <c r="D84" s="205" t="s">
        <v>8</v>
      </c>
    </row>
    <row r="85" spans="1:4" x14ac:dyDescent="0.2">
      <c r="A85" s="207" t="s">
        <v>1040</v>
      </c>
      <c r="B85" s="210" t="s">
        <v>1329</v>
      </c>
      <c r="C85" s="211" t="s">
        <v>1064</v>
      </c>
      <c r="D85" s="205" t="s">
        <v>8</v>
      </c>
    </row>
    <row r="86" spans="1:4" x14ac:dyDescent="0.2">
      <c r="A86" s="207" t="s">
        <v>1042</v>
      </c>
      <c r="B86" s="210" t="s">
        <v>1330</v>
      </c>
      <c r="C86" s="211" t="s">
        <v>1065</v>
      </c>
      <c r="D86" s="205" t="s">
        <v>8</v>
      </c>
    </row>
    <row r="87" spans="1:4" x14ac:dyDescent="0.2">
      <c r="A87" s="207" t="s">
        <v>1044</v>
      </c>
      <c r="B87" s="210" t="s">
        <v>1821</v>
      </c>
      <c r="C87" s="211" t="s">
        <v>1822</v>
      </c>
      <c r="D87" s="205" t="s">
        <v>8</v>
      </c>
    </row>
    <row r="88" spans="1:4" x14ac:dyDescent="0.2">
      <c r="A88" s="207"/>
      <c r="B88" s="205"/>
      <c r="C88" s="211"/>
      <c r="D88" s="205"/>
    </row>
    <row r="89" spans="1:4" x14ac:dyDescent="0.2">
      <c r="A89" s="207" t="s">
        <v>1066</v>
      </c>
      <c r="B89" s="205" t="s">
        <v>1331</v>
      </c>
      <c r="C89" s="211" t="s">
        <v>1067</v>
      </c>
      <c r="D89" s="205" t="s">
        <v>8</v>
      </c>
    </row>
    <row r="90" spans="1:4" x14ac:dyDescent="0.2">
      <c r="A90" s="207" t="s">
        <v>1051</v>
      </c>
      <c r="B90" s="275" t="s">
        <v>1332</v>
      </c>
      <c r="C90" s="274" t="s">
        <v>1068</v>
      </c>
      <c r="D90" s="205" t="s">
        <v>8</v>
      </c>
    </row>
    <row r="91" spans="1:4" x14ac:dyDescent="0.2">
      <c r="A91" s="207"/>
      <c r="C91" s="211"/>
      <c r="D91" s="205"/>
    </row>
    <row r="92" spans="1:4" x14ac:dyDescent="0.2">
      <c r="A92" s="207"/>
      <c r="C92" s="211"/>
      <c r="D92" s="205"/>
    </row>
    <row r="93" spans="1:4" x14ac:dyDescent="0.2">
      <c r="A93" s="207" t="s">
        <v>1020</v>
      </c>
      <c r="B93" s="210" t="s">
        <v>1231</v>
      </c>
      <c r="C93" s="211" t="s">
        <v>1069</v>
      </c>
      <c r="D93" s="205"/>
    </row>
    <row r="94" spans="1:4" x14ac:dyDescent="0.2">
      <c r="A94" s="207" t="s">
        <v>1009</v>
      </c>
      <c r="B94" s="210" t="s">
        <v>1333</v>
      </c>
      <c r="C94" s="211" t="s">
        <v>1070</v>
      </c>
      <c r="D94" s="205" t="s">
        <v>8</v>
      </c>
    </row>
    <row r="95" spans="1:4" x14ac:dyDescent="0.2">
      <c r="A95" s="207" t="s">
        <v>1012</v>
      </c>
      <c r="B95" s="205" t="s">
        <v>1334</v>
      </c>
      <c r="C95" s="211" t="s">
        <v>829</v>
      </c>
      <c r="D95" s="205" t="s">
        <v>8</v>
      </c>
    </row>
    <row r="96" spans="1:4" x14ac:dyDescent="0.2">
      <c r="A96" s="207" t="s">
        <v>1014</v>
      </c>
      <c r="B96" s="205" t="s">
        <v>1335</v>
      </c>
      <c r="C96" s="211" t="s">
        <v>1071</v>
      </c>
      <c r="D96" s="205" t="s">
        <v>8</v>
      </c>
    </row>
    <row r="97" spans="1:4" x14ac:dyDescent="0.2">
      <c r="A97" s="207" t="s">
        <v>1016</v>
      </c>
      <c r="B97" s="275" t="s">
        <v>1336</v>
      </c>
      <c r="C97" s="274" t="s">
        <v>1072</v>
      </c>
      <c r="D97" s="205" t="s">
        <v>8</v>
      </c>
    </row>
    <row r="98" spans="1:4" x14ac:dyDescent="0.2">
      <c r="A98" s="207" t="s">
        <v>1017</v>
      </c>
      <c r="B98" s="210" t="s">
        <v>1232</v>
      </c>
      <c r="C98" s="211" t="s">
        <v>1337</v>
      </c>
      <c r="D98" s="205" t="s">
        <v>8</v>
      </c>
    </row>
    <row r="99" spans="1:4" x14ac:dyDescent="0.2">
      <c r="A99" s="207" t="s">
        <v>1019</v>
      </c>
      <c r="B99" s="210" t="s">
        <v>1338</v>
      </c>
      <c r="C99" s="211" t="s">
        <v>1339</v>
      </c>
      <c r="D99" s="205" t="s">
        <v>8</v>
      </c>
    </row>
    <row r="100" spans="1:4" x14ac:dyDescent="0.2">
      <c r="A100" s="207" t="s">
        <v>1020</v>
      </c>
      <c r="B100" s="210" t="s">
        <v>1340</v>
      </c>
      <c r="C100" s="211" t="s">
        <v>1341</v>
      </c>
      <c r="D100" s="205" t="s">
        <v>8</v>
      </c>
    </row>
    <row r="101" spans="1:4" x14ac:dyDescent="0.2">
      <c r="A101" s="207" t="s">
        <v>1036</v>
      </c>
      <c r="B101" s="210" t="s">
        <v>1591</v>
      </c>
      <c r="C101" s="211" t="s">
        <v>1592</v>
      </c>
      <c r="D101" s="205" t="s">
        <v>8</v>
      </c>
    </row>
    <row r="102" spans="1:4" x14ac:dyDescent="0.2">
      <c r="B102" s="205"/>
      <c r="C102" s="211"/>
      <c r="D102" s="205"/>
    </row>
    <row r="103" spans="1:4" x14ac:dyDescent="0.2">
      <c r="A103" s="210" t="s">
        <v>1036</v>
      </c>
      <c r="B103" s="205" t="s">
        <v>1233</v>
      </c>
      <c r="C103" s="212" t="s">
        <v>1073</v>
      </c>
      <c r="D103" s="205"/>
    </row>
    <row r="104" spans="1:4" x14ac:dyDescent="0.2">
      <c r="A104" s="207" t="s">
        <v>1009</v>
      </c>
      <c r="B104" s="275" t="s">
        <v>1234</v>
      </c>
      <c r="C104" s="274" t="s">
        <v>1716</v>
      </c>
      <c r="D104" s="205" t="s">
        <v>8</v>
      </c>
    </row>
    <row r="105" spans="1:4" x14ac:dyDescent="0.2">
      <c r="A105" s="207" t="s">
        <v>1012</v>
      </c>
      <c r="B105" s="210" t="s">
        <v>1235</v>
      </c>
      <c r="C105" s="211" t="s">
        <v>1342</v>
      </c>
      <c r="D105" s="205" t="s">
        <v>8</v>
      </c>
    </row>
    <row r="106" spans="1:4" x14ac:dyDescent="0.2">
      <c r="A106" s="207" t="s">
        <v>1014</v>
      </c>
      <c r="B106" s="210" t="s">
        <v>1236</v>
      </c>
      <c r="C106" s="211" t="s">
        <v>1744</v>
      </c>
      <c r="D106" s="205" t="s">
        <v>8</v>
      </c>
    </row>
    <row r="107" spans="1:4" x14ac:dyDescent="0.2">
      <c r="A107" s="210" t="s">
        <v>1016</v>
      </c>
      <c r="B107" s="205" t="s">
        <v>1343</v>
      </c>
      <c r="C107" s="211" t="s">
        <v>1074</v>
      </c>
      <c r="D107" s="205" t="s">
        <v>8</v>
      </c>
    </row>
    <row r="108" spans="1:4" x14ac:dyDescent="0.2">
      <c r="A108" s="210" t="s">
        <v>1017</v>
      </c>
      <c r="B108" s="210" t="s">
        <v>1536</v>
      </c>
      <c r="C108" s="211" t="s">
        <v>1743</v>
      </c>
      <c r="D108" s="205" t="s">
        <v>8</v>
      </c>
    </row>
    <row r="109" spans="1:4" x14ac:dyDescent="0.2">
      <c r="A109" s="210" t="s">
        <v>1019</v>
      </c>
      <c r="B109" s="275" t="s">
        <v>1593</v>
      </c>
      <c r="C109" s="274" t="s">
        <v>1594</v>
      </c>
      <c r="D109" s="205" t="s">
        <v>8</v>
      </c>
    </row>
    <row r="110" spans="1:4" x14ac:dyDescent="0.2">
      <c r="A110" s="210" t="s">
        <v>1020</v>
      </c>
      <c r="B110" s="275" t="s">
        <v>1659</v>
      </c>
      <c r="C110" s="274" t="s">
        <v>1658</v>
      </c>
      <c r="D110" s="205" t="s">
        <v>8</v>
      </c>
    </row>
    <row r="111" spans="1:4" x14ac:dyDescent="0.2">
      <c r="A111" s="210" t="s">
        <v>1036</v>
      </c>
      <c r="B111" s="275" t="s">
        <v>1746</v>
      </c>
      <c r="C111" s="274" t="s">
        <v>1745</v>
      </c>
      <c r="D111" s="205" t="s">
        <v>8</v>
      </c>
    </row>
    <row r="112" spans="1:4" x14ac:dyDescent="0.2">
      <c r="A112" s="210" t="s">
        <v>1038</v>
      </c>
      <c r="B112" s="275" t="s">
        <v>1824</v>
      </c>
      <c r="C112" s="211" t="s">
        <v>1823</v>
      </c>
      <c r="D112" s="205" t="s">
        <v>8</v>
      </c>
    </row>
    <row r="113" spans="1:4" x14ac:dyDescent="0.2">
      <c r="B113" s="275"/>
      <c r="C113" s="274"/>
      <c r="D113" s="205"/>
    </row>
    <row r="114" spans="1:4" x14ac:dyDescent="0.2">
      <c r="A114" s="207"/>
      <c r="C114" s="211"/>
      <c r="D114" s="205"/>
    </row>
    <row r="115" spans="1:4" x14ac:dyDescent="0.2">
      <c r="A115" s="207" t="s">
        <v>1038</v>
      </c>
      <c r="B115" s="210" t="s">
        <v>1344</v>
      </c>
      <c r="C115" s="211" t="s">
        <v>1075</v>
      </c>
      <c r="D115" s="205"/>
    </row>
    <row r="116" spans="1:4" x14ac:dyDescent="0.2">
      <c r="A116" s="207" t="s">
        <v>1009</v>
      </c>
      <c r="B116" s="210" t="s">
        <v>1345</v>
      </c>
      <c r="C116" s="211" t="s">
        <v>1346</v>
      </c>
      <c r="D116" s="205" t="s">
        <v>8</v>
      </c>
    </row>
    <row r="117" spans="1:4" x14ac:dyDescent="0.2">
      <c r="A117" s="207" t="s">
        <v>1012</v>
      </c>
      <c r="B117" s="210" t="s">
        <v>1347</v>
      </c>
      <c r="C117" s="211" t="s">
        <v>1348</v>
      </c>
      <c r="D117" s="205" t="s">
        <v>8</v>
      </c>
    </row>
    <row r="118" spans="1:4" x14ac:dyDescent="0.2">
      <c r="A118" s="207" t="s">
        <v>1014</v>
      </c>
      <c r="B118" s="210" t="s">
        <v>1550</v>
      </c>
      <c r="C118" s="211" t="s">
        <v>1595</v>
      </c>
      <c r="D118" s="205" t="s">
        <v>8</v>
      </c>
    </row>
    <row r="119" spans="1:4" x14ac:dyDescent="0.2">
      <c r="A119" s="207" t="s">
        <v>1016</v>
      </c>
      <c r="B119" s="210" t="s">
        <v>1551</v>
      </c>
      <c r="C119" s="211" t="s">
        <v>1660</v>
      </c>
      <c r="D119" s="205" t="s">
        <v>8</v>
      </c>
    </row>
    <row r="120" spans="1:4" x14ac:dyDescent="0.2">
      <c r="A120" s="207" t="s">
        <v>1017</v>
      </c>
      <c r="B120" s="210" t="s">
        <v>1572</v>
      </c>
      <c r="C120" s="211" t="s">
        <v>1699</v>
      </c>
      <c r="D120" s="205" t="s">
        <v>828</v>
      </c>
    </row>
    <row r="121" spans="1:4" x14ac:dyDescent="0.2">
      <c r="A121" s="207"/>
      <c r="C121" s="211"/>
      <c r="D121" s="205"/>
    </row>
    <row r="122" spans="1:4" x14ac:dyDescent="0.2">
      <c r="A122" s="207"/>
      <c r="C122" s="211"/>
      <c r="D122" s="205"/>
    </row>
    <row r="123" spans="1:4" x14ac:dyDescent="0.2">
      <c r="A123" s="207" t="s">
        <v>1040</v>
      </c>
      <c r="B123" s="210" t="s">
        <v>1237</v>
      </c>
      <c r="C123" s="211" t="s">
        <v>1076</v>
      </c>
      <c r="D123" s="205"/>
    </row>
    <row r="124" spans="1:4" x14ac:dyDescent="0.2">
      <c r="A124" s="207" t="s">
        <v>1009</v>
      </c>
      <c r="B124" s="210" t="s">
        <v>1349</v>
      </c>
      <c r="C124" s="211" t="s">
        <v>1077</v>
      </c>
      <c r="D124" s="205" t="s">
        <v>8</v>
      </c>
    </row>
    <row r="125" spans="1:4" x14ac:dyDescent="0.2">
      <c r="A125" s="207" t="s">
        <v>1012</v>
      </c>
      <c r="B125" s="210" t="s">
        <v>1350</v>
      </c>
      <c r="C125" s="211" t="s">
        <v>1078</v>
      </c>
      <c r="D125" s="205" t="s">
        <v>8</v>
      </c>
    </row>
    <row r="126" spans="1:4" x14ac:dyDescent="0.2">
      <c r="A126" s="210" t="s">
        <v>1014</v>
      </c>
      <c r="B126" s="205" t="s">
        <v>1351</v>
      </c>
      <c r="C126" s="211" t="s">
        <v>1079</v>
      </c>
      <c r="D126" s="205" t="s">
        <v>8</v>
      </c>
    </row>
    <row r="127" spans="1:4" x14ac:dyDescent="0.2">
      <c r="A127" s="210" t="s">
        <v>1016</v>
      </c>
      <c r="B127" s="205" t="s">
        <v>1238</v>
      </c>
      <c r="C127" s="211" t="s">
        <v>1080</v>
      </c>
      <c r="D127" s="205" t="s">
        <v>8</v>
      </c>
    </row>
    <row r="128" spans="1:4" x14ac:dyDescent="0.2">
      <c r="A128" s="207" t="s">
        <v>1017</v>
      </c>
      <c r="B128" s="275" t="s">
        <v>1352</v>
      </c>
      <c r="C128" s="274" t="s">
        <v>1081</v>
      </c>
      <c r="D128" s="205" t="s">
        <v>8</v>
      </c>
    </row>
    <row r="129" spans="1:4" x14ac:dyDescent="0.2">
      <c r="A129" s="207" t="s">
        <v>1019</v>
      </c>
      <c r="B129" s="210" t="s">
        <v>1353</v>
      </c>
      <c r="C129" s="211" t="s">
        <v>1082</v>
      </c>
      <c r="D129" s="205" t="s">
        <v>8</v>
      </c>
    </row>
    <row r="130" spans="1:4" x14ac:dyDescent="0.2">
      <c r="A130" s="207" t="s">
        <v>1020</v>
      </c>
      <c r="B130" s="210" t="s">
        <v>1354</v>
      </c>
      <c r="C130" s="211" t="s">
        <v>1083</v>
      </c>
      <c r="D130" s="205" t="s">
        <v>8</v>
      </c>
    </row>
    <row r="131" spans="1:4" x14ac:dyDescent="0.2">
      <c r="A131" s="207" t="s">
        <v>1036</v>
      </c>
      <c r="B131" s="210" t="s">
        <v>1355</v>
      </c>
      <c r="C131" s="211" t="s">
        <v>1356</v>
      </c>
      <c r="D131" s="205" t="s">
        <v>8</v>
      </c>
    </row>
    <row r="132" spans="1:4" x14ac:dyDescent="0.2">
      <c r="A132" s="207" t="s">
        <v>1038</v>
      </c>
      <c r="B132" s="210" t="s">
        <v>1357</v>
      </c>
      <c r="C132" s="211" t="s">
        <v>1358</v>
      </c>
      <c r="D132" s="205" t="s">
        <v>8</v>
      </c>
    </row>
    <row r="133" spans="1:4" x14ac:dyDescent="0.2">
      <c r="A133" s="207" t="s">
        <v>1040</v>
      </c>
      <c r="B133" s="210" t="s">
        <v>1359</v>
      </c>
      <c r="C133" s="211" t="s">
        <v>1596</v>
      </c>
      <c r="D133" s="205" t="s">
        <v>8</v>
      </c>
    </row>
    <row r="134" spans="1:4" x14ac:dyDescent="0.2">
      <c r="A134" s="207" t="s">
        <v>1042</v>
      </c>
      <c r="B134" s="210" t="s">
        <v>1553</v>
      </c>
      <c r="C134" s="211" t="s">
        <v>1661</v>
      </c>
      <c r="D134" s="205" t="s">
        <v>8</v>
      </c>
    </row>
    <row r="135" spans="1:4" x14ac:dyDescent="0.2">
      <c r="A135" s="207" t="s">
        <v>1044</v>
      </c>
      <c r="B135" s="210" t="s">
        <v>1751</v>
      </c>
      <c r="C135" s="211" t="s">
        <v>1750</v>
      </c>
      <c r="D135" s="205" t="s">
        <v>8</v>
      </c>
    </row>
    <row r="136" spans="1:4" x14ac:dyDescent="0.2">
      <c r="A136" s="207" t="s">
        <v>1094</v>
      </c>
      <c r="B136" s="210" t="s">
        <v>1825</v>
      </c>
      <c r="C136" s="211" t="s">
        <v>1827</v>
      </c>
      <c r="D136" s="205" t="s">
        <v>8</v>
      </c>
    </row>
    <row r="137" spans="1:4" x14ac:dyDescent="0.2">
      <c r="A137" s="207" t="s">
        <v>1106</v>
      </c>
      <c r="B137" s="210" t="s">
        <v>1826</v>
      </c>
      <c r="C137" s="211" t="s">
        <v>1828</v>
      </c>
      <c r="D137" s="205" t="s">
        <v>8</v>
      </c>
    </row>
    <row r="138" spans="1:4" x14ac:dyDescent="0.2">
      <c r="B138" s="205"/>
      <c r="C138" s="211"/>
      <c r="D138" s="205"/>
    </row>
    <row r="139" spans="1:4" x14ac:dyDescent="0.2">
      <c r="A139" s="207" t="s">
        <v>1042</v>
      </c>
      <c r="B139" s="208" t="s">
        <v>1239</v>
      </c>
      <c r="C139" s="209" t="s">
        <v>10</v>
      </c>
      <c r="D139" s="205"/>
    </row>
    <row r="140" spans="1:4" x14ac:dyDescent="0.2">
      <c r="A140" s="207" t="s">
        <v>1009</v>
      </c>
      <c r="B140" s="210" t="s">
        <v>1240</v>
      </c>
      <c r="C140" s="211" t="s">
        <v>1084</v>
      </c>
      <c r="D140" s="205" t="s">
        <v>8</v>
      </c>
    </row>
    <row r="141" spans="1:4" x14ac:dyDescent="0.2">
      <c r="A141" s="207" t="s">
        <v>1012</v>
      </c>
      <c r="B141" s="210" t="s">
        <v>1360</v>
      </c>
      <c r="C141" s="211" t="s">
        <v>1085</v>
      </c>
      <c r="D141" s="205" t="s">
        <v>8</v>
      </c>
    </row>
    <row r="142" spans="1:4" x14ac:dyDescent="0.2">
      <c r="A142" s="207" t="s">
        <v>1014</v>
      </c>
      <c r="B142" s="210" t="s">
        <v>1361</v>
      </c>
      <c r="C142" s="211" t="s">
        <v>1086</v>
      </c>
      <c r="D142" s="205" t="s">
        <v>8</v>
      </c>
    </row>
    <row r="143" spans="1:4" x14ac:dyDescent="0.2">
      <c r="A143" s="207" t="s">
        <v>1016</v>
      </c>
      <c r="B143" s="210" t="s">
        <v>1362</v>
      </c>
      <c r="C143" s="211" t="s">
        <v>1087</v>
      </c>
      <c r="D143" s="205" t="s">
        <v>8</v>
      </c>
    </row>
    <row r="144" spans="1:4" x14ac:dyDescent="0.2">
      <c r="A144" s="207" t="s">
        <v>1017</v>
      </c>
      <c r="B144" s="210" t="s">
        <v>1363</v>
      </c>
      <c r="C144" s="211" t="s">
        <v>1088</v>
      </c>
      <c r="D144" s="205" t="s">
        <v>8</v>
      </c>
    </row>
    <row r="145" spans="1:4" x14ac:dyDescent="0.2">
      <c r="A145" s="207" t="s">
        <v>1019</v>
      </c>
      <c r="B145" s="210" t="s">
        <v>1364</v>
      </c>
      <c r="C145" s="211" t="s">
        <v>1365</v>
      </c>
      <c r="D145" s="205" t="s">
        <v>8</v>
      </c>
    </row>
    <row r="146" spans="1:4" x14ac:dyDescent="0.2">
      <c r="A146" s="210" t="s">
        <v>1020</v>
      </c>
      <c r="B146" s="205" t="s">
        <v>1366</v>
      </c>
      <c r="C146" s="212" t="s">
        <v>1367</v>
      </c>
      <c r="D146" s="205" t="s">
        <v>8</v>
      </c>
    </row>
    <row r="147" spans="1:4" x14ac:dyDescent="0.2">
      <c r="A147" s="210" t="s">
        <v>1036</v>
      </c>
      <c r="B147" s="205" t="s">
        <v>1368</v>
      </c>
      <c r="C147" s="211" t="s">
        <v>1369</v>
      </c>
      <c r="D147" s="205" t="s">
        <v>828</v>
      </c>
    </row>
    <row r="148" spans="1:4" x14ac:dyDescent="0.2">
      <c r="A148" s="207" t="s">
        <v>1038</v>
      </c>
      <c r="B148" s="275" t="s">
        <v>1241</v>
      </c>
      <c r="C148" s="209" t="s">
        <v>1370</v>
      </c>
      <c r="D148" s="205" t="s">
        <v>8</v>
      </c>
    </row>
    <row r="149" spans="1:4" x14ac:dyDescent="0.2">
      <c r="A149" s="207" t="s">
        <v>1040</v>
      </c>
      <c r="B149" s="210" t="s">
        <v>1597</v>
      </c>
      <c r="C149" s="211" t="s">
        <v>1598</v>
      </c>
      <c r="D149" s="205" t="s">
        <v>8</v>
      </c>
    </row>
    <row r="150" spans="1:4" x14ac:dyDescent="0.2">
      <c r="A150" s="207" t="s">
        <v>1042</v>
      </c>
      <c r="B150" s="275" t="s">
        <v>1662</v>
      </c>
      <c r="C150" s="211" t="s">
        <v>1717</v>
      </c>
      <c r="D150" s="205" t="s">
        <v>8</v>
      </c>
    </row>
    <row r="151" spans="1:4" x14ac:dyDescent="0.2">
      <c r="A151" s="207" t="s">
        <v>1044</v>
      </c>
      <c r="B151" s="275" t="s">
        <v>1829</v>
      </c>
      <c r="C151" s="211" t="s">
        <v>1831</v>
      </c>
      <c r="D151" s="205" t="s">
        <v>8</v>
      </c>
    </row>
    <row r="152" spans="1:4" x14ac:dyDescent="0.2">
      <c r="A152" s="207" t="s">
        <v>1094</v>
      </c>
      <c r="B152" s="275" t="s">
        <v>1830</v>
      </c>
      <c r="C152" s="211" t="s">
        <v>1832</v>
      </c>
      <c r="D152" s="205" t="s">
        <v>8</v>
      </c>
    </row>
    <row r="153" spans="1:4" x14ac:dyDescent="0.2">
      <c r="A153" s="207"/>
      <c r="B153" s="275"/>
      <c r="C153" s="211"/>
      <c r="D153" s="205"/>
    </row>
    <row r="154" spans="1:4" x14ac:dyDescent="0.2">
      <c r="A154" s="207"/>
      <c r="C154" s="211"/>
      <c r="D154" s="205"/>
    </row>
    <row r="155" spans="1:4" x14ac:dyDescent="0.2">
      <c r="A155" s="207" t="s">
        <v>1044</v>
      </c>
      <c r="B155" s="210" t="s">
        <v>1242</v>
      </c>
      <c r="C155" s="211" t="s">
        <v>1371</v>
      </c>
      <c r="D155" s="205"/>
    </row>
    <row r="156" spans="1:4" x14ac:dyDescent="0.2">
      <c r="A156" s="207" t="s">
        <v>1009</v>
      </c>
      <c r="B156" s="210" t="s">
        <v>1372</v>
      </c>
      <c r="C156" s="211" t="s">
        <v>1089</v>
      </c>
      <c r="D156" s="205" t="s">
        <v>8</v>
      </c>
    </row>
    <row r="157" spans="1:4" x14ac:dyDescent="0.2">
      <c r="A157" s="207" t="s">
        <v>1012</v>
      </c>
      <c r="B157" s="210" t="s">
        <v>1373</v>
      </c>
      <c r="C157" s="211" t="s">
        <v>1090</v>
      </c>
      <c r="D157" s="205" t="s">
        <v>8</v>
      </c>
    </row>
    <row r="158" spans="1:4" x14ac:dyDescent="0.2">
      <c r="A158" s="207" t="s">
        <v>1014</v>
      </c>
      <c r="B158" s="210" t="s">
        <v>1374</v>
      </c>
      <c r="C158" s="211" t="s">
        <v>1091</v>
      </c>
      <c r="D158" s="205" t="s">
        <v>8</v>
      </c>
    </row>
    <row r="159" spans="1:4" x14ac:dyDescent="0.2">
      <c r="A159" s="207" t="s">
        <v>1016</v>
      </c>
      <c r="B159" s="210" t="s">
        <v>1375</v>
      </c>
      <c r="C159" s="211" t="s">
        <v>1092</v>
      </c>
      <c r="D159" s="205" t="s">
        <v>8</v>
      </c>
    </row>
    <row r="160" spans="1:4" x14ac:dyDescent="0.2">
      <c r="A160" s="207" t="s">
        <v>1017</v>
      </c>
      <c r="B160" s="210" t="s">
        <v>1376</v>
      </c>
      <c r="C160" s="211" t="s">
        <v>1599</v>
      </c>
      <c r="D160" s="205" t="s">
        <v>8</v>
      </c>
    </row>
    <row r="161" spans="1:4" x14ac:dyDescent="0.2">
      <c r="A161" s="207" t="s">
        <v>1019</v>
      </c>
      <c r="B161" s="210" t="s">
        <v>1377</v>
      </c>
      <c r="C161" s="211" t="s">
        <v>1093</v>
      </c>
      <c r="D161" s="205" t="s">
        <v>8</v>
      </c>
    </row>
    <row r="162" spans="1:4" x14ac:dyDescent="0.2">
      <c r="A162" s="207" t="s">
        <v>1020</v>
      </c>
      <c r="B162" s="210" t="s">
        <v>1244</v>
      </c>
      <c r="C162" s="211" t="s">
        <v>1378</v>
      </c>
      <c r="D162" s="205" t="s">
        <v>8</v>
      </c>
    </row>
    <row r="163" spans="1:4" x14ac:dyDescent="0.2">
      <c r="A163" s="207" t="s">
        <v>1036</v>
      </c>
      <c r="B163" s="210" t="s">
        <v>1243</v>
      </c>
      <c r="C163" s="211" t="s">
        <v>1379</v>
      </c>
      <c r="D163" s="205" t="s">
        <v>8</v>
      </c>
    </row>
    <row r="164" spans="1:4" x14ac:dyDescent="0.2">
      <c r="A164" s="207" t="s">
        <v>1038</v>
      </c>
      <c r="B164" s="210" t="s">
        <v>1245</v>
      </c>
      <c r="C164" s="211" t="s">
        <v>1380</v>
      </c>
      <c r="D164" s="205" t="s">
        <v>8</v>
      </c>
    </row>
    <row r="165" spans="1:4" x14ac:dyDescent="0.2">
      <c r="A165" s="210" t="s">
        <v>1040</v>
      </c>
      <c r="B165" s="205" t="s">
        <v>1600</v>
      </c>
      <c r="C165" s="211" t="s">
        <v>1601</v>
      </c>
      <c r="D165" s="205" t="s">
        <v>8</v>
      </c>
    </row>
    <row r="166" spans="1:4" x14ac:dyDescent="0.2">
      <c r="A166" s="210" t="s">
        <v>1042</v>
      </c>
      <c r="B166" s="205" t="s">
        <v>1602</v>
      </c>
      <c r="C166" s="211" t="s">
        <v>1603</v>
      </c>
      <c r="D166" s="205" t="s">
        <v>8</v>
      </c>
    </row>
    <row r="167" spans="1:4" x14ac:dyDescent="0.2">
      <c r="A167" s="210" t="s">
        <v>1044</v>
      </c>
      <c r="B167" s="275" t="s">
        <v>1604</v>
      </c>
      <c r="C167" s="274" t="s">
        <v>1605</v>
      </c>
      <c r="D167" s="205" t="s">
        <v>8</v>
      </c>
    </row>
    <row r="168" spans="1:4" x14ac:dyDescent="0.2">
      <c r="A168" s="210" t="s">
        <v>1094</v>
      </c>
      <c r="B168" s="205" t="s">
        <v>1664</v>
      </c>
      <c r="C168" s="274" t="s">
        <v>1663</v>
      </c>
      <c r="D168" s="205" t="s">
        <v>8</v>
      </c>
    </row>
    <row r="169" spans="1:4" x14ac:dyDescent="0.2">
      <c r="A169" s="210" t="s">
        <v>1106</v>
      </c>
      <c r="B169" s="275" t="s">
        <v>1666</v>
      </c>
      <c r="C169" s="274" t="s">
        <v>1665</v>
      </c>
      <c r="D169" s="205" t="s">
        <v>8</v>
      </c>
    </row>
    <row r="170" spans="1:4" x14ac:dyDescent="0.2">
      <c r="A170" s="210" t="s">
        <v>1109</v>
      </c>
      <c r="B170" s="205" t="s">
        <v>1668</v>
      </c>
      <c r="C170" s="274" t="s">
        <v>1667</v>
      </c>
      <c r="D170" s="205" t="s">
        <v>8</v>
      </c>
    </row>
    <row r="171" spans="1:4" x14ac:dyDescent="0.2">
      <c r="A171" s="207"/>
      <c r="C171" s="211"/>
      <c r="D171" s="205"/>
    </row>
    <row r="172" spans="1:4" x14ac:dyDescent="0.2">
      <c r="A172" s="207" t="s">
        <v>1094</v>
      </c>
      <c r="B172" s="210" t="s">
        <v>1246</v>
      </c>
      <c r="C172" s="211" t="s">
        <v>1381</v>
      </c>
      <c r="D172" s="205"/>
    </row>
    <row r="173" spans="1:4" x14ac:dyDescent="0.2">
      <c r="A173" s="210" t="s">
        <v>1009</v>
      </c>
      <c r="B173" s="213" t="s">
        <v>1382</v>
      </c>
      <c r="C173" s="211" t="s">
        <v>1383</v>
      </c>
      <c r="D173" s="205" t="s">
        <v>8</v>
      </c>
    </row>
    <row r="174" spans="1:4" x14ac:dyDescent="0.2">
      <c r="A174" s="210" t="s">
        <v>1012</v>
      </c>
      <c r="B174" s="214" t="s">
        <v>1247</v>
      </c>
      <c r="C174" s="212" t="s">
        <v>1384</v>
      </c>
      <c r="D174" s="205" t="s">
        <v>8</v>
      </c>
    </row>
    <row r="175" spans="1:4" x14ac:dyDescent="0.2">
      <c r="A175" s="207" t="s">
        <v>1014</v>
      </c>
      <c r="B175" s="208" t="s">
        <v>1385</v>
      </c>
      <c r="C175" s="209" t="s">
        <v>1386</v>
      </c>
      <c r="D175" s="205" t="s">
        <v>8</v>
      </c>
    </row>
    <row r="176" spans="1:4" x14ac:dyDescent="0.2">
      <c r="A176" s="207" t="s">
        <v>1016</v>
      </c>
      <c r="B176" s="210" t="s">
        <v>1387</v>
      </c>
      <c r="C176" s="211" t="s">
        <v>1096</v>
      </c>
      <c r="D176" s="205" t="s">
        <v>8</v>
      </c>
    </row>
    <row r="177" spans="1:4" x14ac:dyDescent="0.2">
      <c r="A177" s="207" t="s">
        <v>1017</v>
      </c>
      <c r="B177" s="210" t="s">
        <v>1388</v>
      </c>
      <c r="C177" s="211" t="s">
        <v>1097</v>
      </c>
      <c r="D177" s="205" t="s">
        <v>8</v>
      </c>
    </row>
    <row r="178" spans="1:4" x14ac:dyDescent="0.2">
      <c r="A178" s="207" t="s">
        <v>1019</v>
      </c>
      <c r="B178" s="210" t="s">
        <v>1389</v>
      </c>
      <c r="C178" s="211" t="s">
        <v>1098</v>
      </c>
      <c r="D178" s="205" t="s">
        <v>8</v>
      </c>
    </row>
    <row r="179" spans="1:4" x14ac:dyDescent="0.2">
      <c r="A179" s="207" t="s">
        <v>1020</v>
      </c>
      <c r="B179" s="210" t="s">
        <v>1390</v>
      </c>
      <c r="C179" s="212" t="s">
        <v>1099</v>
      </c>
      <c r="D179" s="205" t="s">
        <v>8</v>
      </c>
    </row>
    <row r="180" spans="1:4" x14ac:dyDescent="0.2">
      <c r="A180" s="207" t="s">
        <v>1036</v>
      </c>
      <c r="B180" s="210" t="s">
        <v>1391</v>
      </c>
      <c r="C180" s="211" t="s">
        <v>1100</v>
      </c>
      <c r="D180" s="205" t="s">
        <v>8</v>
      </c>
    </row>
    <row r="181" spans="1:4" x14ac:dyDescent="0.2">
      <c r="A181" s="207" t="s">
        <v>1038</v>
      </c>
      <c r="B181" s="210" t="s">
        <v>1248</v>
      </c>
      <c r="C181" s="211" t="s">
        <v>1101</v>
      </c>
      <c r="D181" s="205" t="s">
        <v>8</v>
      </c>
    </row>
    <row r="182" spans="1:4" x14ac:dyDescent="0.2">
      <c r="A182" s="210" t="s">
        <v>1040</v>
      </c>
      <c r="B182" s="210" t="s">
        <v>1392</v>
      </c>
      <c r="C182" s="211" t="s">
        <v>1393</v>
      </c>
      <c r="D182" s="205" t="s">
        <v>8</v>
      </c>
    </row>
    <row r="183" spans="1:4" x14ac:dyDescent="0.2">
      <c r="A183" s="207" t="s">
        <v>1042</v>
      </c>
      <c r="B183" s="210" t="s">
        <v>1394</v>
      </c>
      <c r="C183" s="211" t="s">
        <v>1395</v>
      </c>
      <c r="D183" s="205" t="s">
        <v>8</v>
      </c>
    </row>
    <row r="184" spans="1:4" x14ac:dyDescent="0.2">
      <c r="A184" s="207" t="s">
        <v>1044</v>
      </c>
      <c r="B184" s="210" t="s">
        <v>1396</v>
      </c>
      <c r="C184" s="211" t="s">
        <v>1397</v>
      </c>
      <c r="D184" s="205" t="s">
        <v>8</v>
      </c>
    </row>
    <row r="185" spans="1:4" x14ac:dyDescent="0.2">
      <c r="A185" s="207" t="s">
        <v>1094</v>
      </c>
      <c r="B185" s="210" t="s">
        <v>1398</v>
      </c>
      <c r="C185" s="211" t="s">
        <v>1399</v>
      </c>
      <c r="D185" s="205" t="s">
        <v>8</v>
      </c>
    </row>
    <row r="186" spans="1:4" x14ac:dyDescent="0.2">
      <c r="A186" s="210" t="s">
        <v>1106</v>
      </c>
      <c r="B186" s="210" t="s">
        <v>1400</v>
      </c>
      <c r="C186" s="211" t="s">
        <v>1401</v>
      </c>
      <c r="D186" s="205" t="s">
        <v>8</v>
      </c>
    </row>
    <row r="187" spans="1:4" x14ac:dyDescent="0.2">
      <c r="A187" s="207" t="s">
        <v>1109</v>
      </c>
      <c r="B187" s="210" t="s">
        <v>1402</v>
      </c>
      <c r="C187" s="211" t="s">
        <v>1095</v>
      </c>
      <c r="D187" s="205" t="s">
        <v>8</v>
      </c>
    </row>
    <row r="188" spans="1:4" x14ac:dyDescent="0.2">
      <c r="A188" s="210" t="s">
        <v>1121</v>
      </c>
      <c r="B188" s="205" t="s">
        <v>1403</v>
      </c>
      <c r="C188" s="211" t="s">
        <v>1404</v>
      </c>
      <c r="D188" s="205" t="s">
        <v>8</v>
      </c>
    </row>
    <row r="189" spans="1:4" x14ac:dyDescent="0.2">
      <c r="A189" s="210" t="s">
        <v>1128</v>
      </c>
      <c r="B189" s="205" t="s">
        <v>1552</v>
      </c>
      <c r="C189" s="211" t="s">
        <v>1606</v>
      </c>
      <c r="D189" s="205" t="s">
        <v>8</v>
      </c>
    </row>
    <row r="190" spans="1:4" x14ac:dyDescent="0.2">
      <c r="A190" s="210" t="s">
        <v>1139</v>
      </c>
      <c r="B190" s="205" t="s">
        <v>1607</v>
      </c>
      <c r="C190" s="274" t="s">
        <v>1608</v>
      </c>
      <c r="D190" s="205" t="s">
        <v>8</v>
      </c>
    </row>
    <row r="191" spans="1:4" x14ac:dyDescent="0.2">
      <c r="A191" s="210" t="s">
        <v>1145</v>
      </c>
      <c r="B191" s="205" t="s">
        <v>1669</v>
      </c>
      <c r="C191" s="274" t="s">
        <v>1723</v>
      </c>
      <c r="D191" s="205" t="s">
        <v>8</v>
      </c>
    </row>
    <row r="192" spans="1:4" x14ac:dyDescent="0.2">
      <c r="A192" s="210" t="s">
        <v>1066</v>
      </c>
      <c r="B192" s="205" t="s">
        <v>1249</v>
      </c>
      <c r="C192" s="274" t="s">
        <v>1747</v>
      </c>
      <c r="D192" s="205" t="s">
        <v>8</v>
      </c>
    </row>
    <row r="193" spans="1:4" x14ac:dyDescent="0.2">
      <c r="A193" s="210" t="s">
        <v>1051</v>
      </c>
      <c r="B193" s="205" t="s">
        <v>1405</v>
      </c>
      <c r="C193" s="274" t="s">
        <v>1833</v>
      </c>
      <c r="D193" s="205" t="s">
        <v>8</v>
      </c>
    </row>
    <row r="194" spans="1:4" x14ac:dyDescent="0.2">
      <c r="A194" s="210" t="s">
        <v>1053</v>
      </c>
      <c r="B194" s="205" t="s">
        <v>1406</v>
      </c>
      <c r="C194" s="274" t="s">
        <v>1834</v>
      </c>
      <c r="D194" s="205" t="s">
        <v>8</v>
      </c>
    </row>
    <row r="195" spans="1:4" x14ac:dyDescent="0.2">
      <c r="A195" s="241">
        <v>23</v>
      </c>
      <c r="B195" s="205" t="s">
        <v>1250</v>
      </c>
      <c r="C195" s="211" t="s">
        <v>1835</v>
      </c>
      <c r="D195" s="205" t="s">
        <v>8</v>
      </c>
    </row>
    <row r="196" spans="1:4" x14ac:dyDescent="0.2">
      <c r="A196" s="241">
        <v>24</v>
      </c>
      <c r="B196" s="205" t="s">
        <v>1407</v>
      </c>
      <c r="C196" s="211" t="s">
        <v>1839</v>
      </c>
      <c r="D196" s="205" t="s">
        <v>8</v>
      </c>
    </row>
    <row r="197" spans="1:4" x14ac:dyDescent="0.2">
      <c r="A197" s="207"/>
      <c r="C197" s="211"/>
      <c r="D197" s="205"/>
    </row>
    <row r="198" spans="1:4" x14ac:dyDescent="0.2">
      <c r="A198" s="207" t="s">
        <v>1168</v>
      </c>
      <c r="B198" s="210" t="s">
        <v>1409</v>
      </c>
      <c r="C198" s="211" t="s">
        <v>1102</v>
      </c>
      <c r="D198" s="205" t="s">
        <v>828</v>
      </c>
    </row>
    <row r="199" spans="1:4" x14ac:dyDescent="0.2">
      <c r="A199" s="207" t="s">
        <v>1489</v>
      </c>
      <c r="B199" s="210" t="s">
        <v>1540</v>
      </c>
      <c r="C199" s="211" t="s">
        <v>1103</v>
      </c>
      <c r="D199" s="205" t="s">
        <v>828</v>
      </c>
    </row>
    <row r="200" spans="1:4" x14ac:dyDescent="0.2">
      <c r="A200" s="207" t="s">
        <v>1492</v>
      </c>
      <c r="B200" s="210" t="s">
        <v>1541</v>
      </c>
      <c r="C200" s="211" t="s">
        <v>1104</v>
      </c>
      <c r="D200" s="205" t="s">
        <v>828</v>
      </c>
    </row>
    <row r="201" spans="1:4" x14ac:dyDescent="0.2">
      <c r="A201" s="207" t="s">
        <v>1495</v>
      </c>
      <c r="B201" s="210" t="s">
        <v>1542</v>
      </c>
      <c r="C201" s="211" t="s">
        <v>1105</v>
      </c>
      <c r="D201" s="205" t="s">
        <v>828</v>
      </c>
    </row>
    <row r="202" spans="1:4" x14ac:dyDescent="0.2">
      <c r="A202" s="207" t="s">
        <v>1509</v>
      </c>
      <c r="B202" s="210" t="s">
        <v>1711</v>
      </c>
      <c r="C202" s="211" t="s">
        <v>1408</v>
      </c>
      <c r="D202" s="205" t="s">
        <v>828</v>
      </c>
    </row>
    <row r="203" spans="1:4" x14ac:dyDescent="0.2">
      <c r="A203" s="207" t="s">
        <v>1119</v>
      </c>
      <c r="B203" s="210" t="s">
        <v>1251</v>
      </c>
      <c r="C203" s="211" t="s">
        <v>364</v>
      </c>
      <c r="D203" s="205" t="s">
        <v>828</v>
      </c>
    </row>
    <row r="204" spans="1:4" x14ac:dyDescent="0.2">
      <c r="A204" s="207" t="s">
        <v>1410</v>
      </c>
      <c r="B204" s="210" t="s">
        <v>1411</v>
      </c>
      <c r="C204" s="211" t="s">
        <v>1539</v>
      </c>
      <c r="D204" s="205" t="s">
        <v>828</v>
      </c>
    </row>
    <row r="205" spans="1:4" x14ac:dyDescent="0.2">
      <c r="A205" s="207" t="s">
        <v>1412</v>
      </c>
      <c r="B205" s="210" t="s">
        <v>1413</v>
      </c>
      <c r="C205" s="211" t="s">
        <v>1670</v>
      </c>
      <c r="D205" s="205" t="s">
        <v>828</v>
      </c>
    </row>
    <row r="206" spans="1:4" x14ac:dyDescent="0.2">
      <c r="A206" s="207" t="s">
        <v>1414</v>
      </c>
      <c r="B206" s="210" t="s">
        <v>1252</v>
      </c>
      <c r="C206" s="211" t="s">
        <v>1671</v>
      </c>
      <c r="D206" s="205" t="s">
        <v>828</v>
      </c>
    </row>
    <row r="207" spans="1:4" x14ac:dyDescent="0.2">
      <c r="A207" s="207" t="s">
        <v>1609</v>
      </c>
      <c r="B207" s="210" t="s">
        <v>1538</v>
      </c>
      <c r="C207" s="211" t="s">
        <v>1710</v>
      </c>
      <c r="D207" s="205" t="s">
        <v>828</v>
      </c>
    </row>
    <row r="208" spans="1:4" x14ac:dyDescent="0.2">
      <c r="A208" s="207" t="s">
        <v>1775</v>
      </c>
      <c r="B208" s="210" t="s">
        <v>1611</v>
      </c>
      <c r="C208" s="211" t="s">
        <v>1748</v>
      </c>
      <c r="D208" s="205" t="s">
        <v>828</v>
      </c>
    </row>
    <row r="209" spans="1:4" x14ac:dyDescent="0.2">
      <c r="A209" s="207" t="s">
        <v>1837</v>
      </c>
      <c r="B209" s="210" t="s">
        <v>1800</v>
      </c>
      <c r="C209" s="211" t="s">
        <v>1749</v>
      </c>
      <c r="D209" s="205" t="s">
        <v>828</v>
      </c>
    </row>
    <row r="210" spans="1:4" x14ac:dyDescent="0.2">
      <c r="A210" s="207"/>
      <c r="C210" s="211"/>
      <c r="D210" s="205"/>
    </row>
    <row r="211" spans="1:4" x14ac:dyDescent="0.2">
      <c r="A211" s="207" t="s">
        <v>1838</v>
      </c>
      <c r="B211" s="210" t="s">
        <v>1836</v>
      </c>
      <c r="C211" s="211" t="s">
        <v>1165</v>
      </c>
      <c r="D211" s="205" t="s">
        <v>828</v>
      </c>
    </row>
    <row r="212" spans="1:4" x14ac:dyDescent="0.2">
      <c r="A212" s="207" t="s">
        <v>1853</v>
      </c>
      <c r="B212" s="210" t="s">
        <v>1854</v>
      </c>
      <c r="C212" s="211" t="s">
        <v>1166</v>
      </c>
      <c r="D212" s="205" t="s">
        <v>828</v>
      </c>
    </row>
    <row r="213" spans="1:4" x14ac:dyDescent="0.2">
      <c r="A213" s="207" t="s">
        <v>1855</v>
      </c>
      <c r="B213" s="210" t="s">
        <v>1856</v>
      </c>
      <c r="C213" s="211" t="s">
        <v>1167</v>
      </c>
      <c r="D213" s="205" t="s">
        <v>828</v>
      </c>
    </row>
    <row r="214" spans="1:4" x14ac:dyDescent="0.2">
      <c r="A214" s="207" t="s">
        <v>1857</v>
      </c>
      <c r="B214" s="210" t="s">
        <v>1858</v>
      </c>
      <c r="C214" s="211" t="s">
        <v>1415</v>
      </c>
      <c r="D214" s="205" t="s">
        <v>828</v>
      </c>
    </row>
    <row r="215" spans="1:4" x14ac:dyDescent="0.2">
      <c r="A215" s="207" t="s">
        <v>1859</v>
      </c>
      <c r="B215" s="210" t="s">
        <v>1860</v>
      </c>
      <c r="C215" s="274" t="s">
        <v>1610</v>
      </c>
      <c r="D215" s="205" t="s">
        <v>828</v>
      </c>
    </row>
    <row r="216" spans="1:4" x14ac:dyDescent="0.2">
      <c r="A216" s="207" t="s">
        <v>1861</v>
      </c>
      <c r="B216" s="210" t="s">
        <v>1862</v>
      </c>
      <c r="C216" s="211" t="s">
        <v>1537</v>
      </c>
      <c r="D216" s="205" t="s">
        <v>828</v>
      </c>
    </row>
    <row r="217" spans="1:4" x14ac:dyDescent="0.2">
      <c r="A217" s="207" t="s">
        <v>1863</v>
      </c>
      <c r="B217" s="210" t="s">
        <v>1864</v>
      </c>
      <c r="C217" s="211" t="s">
        <v>1852</v>
      </c>
      <c r="D217" s="205" t="s">
        <v>8</v>
      </c>
    </row>
    <row r="218" spans="1:4" x14ac:dyDescent="0.2">
      <c r="A218" s="207"/>
      <c r="C218" s="211"/>
      <c r="D218" s="205"/>
    </row>
    <row r="219" spans="1:4" x14ac:dyDescent="0.2">
      <c r="A219" s="207"/>
      <c r="C219" s="211"/>
      <c r="D219" s="205"/>
    </row>
    <row r="220" spans="1:4" x14ac:dyDescent="0.2">
      <c r="A220" s="207" t="s">
        <v>1106</v>
      </c>
      <c r="B220" s="210" t="s">
        <v>1253</v>
      </c>
      <c r="C220" s="211" t="s">
        <v>1107</v>
      </c>
      <c r="D220" s="205"/>
    </row>
    <row r="221" spans="1:4" x14ac:dyDescent="0.2">
      <c r="A221" s="207" t="s">
        <v>1009</v>
      </c>
      <c r="B221" s="210" t="s">
        <v>1416</v>
      </c>
      <c r="C221" s="211" t="s">
        <v>1108</v>
      </c>
      <c r="D221" s="205" t="s">
        <v>8</v>
      </c>
    </row>
    <row r="222" spans="1:4" x14ac:dyDescent="0.2">
      <c r="A222" s="207" t="s">
        <v>1012</v>
      </c>
      <c r="B222" s="210" t="s">
        <v>1254</v>
      </c>
      <c r="C222" s="211" t="s">
        <v>1417</v>
      </c>
      <c r="D222" s="205" t="s">
        <v>8</v>
      </c>
    </row>
    <row r="223" spans="1:4" x14ac:dyDescent="0.2">
      <c r="A223" s="207" t="s">
        <v>1014</v>
      </c>
      <c r="B223" s="210" t="s">
        <v>1543</v>
      </c>
      <c r="C223" s="211" t="s">
        <v>1612</v>
      </c>
      <c r="D223" s="205" t="s">
        <v>8</v>
      </c>
    </row>
    <row r="224" spans="1:4" x14ac:dyDescent="0.2">
      <c r="A224" s="207" t="s">
        <v>1016</v>
      </c>
      <c r="B224" s="210" t="s">
        <v>1673</v>
      </c>
      <c r="C224" s="211" t="s">
        <v>1672</v>
      </c>
      <c r="D224" s="205" t="s">
        <v>8</v>
      </c>
    </row>
    <row r="225" spans="1:4" x14ac:dyDescent="0.2">
      <c r="A225" s="207"/>
      <c r="C225" s="211"/>
      <c r="D225" s="205"/>
    </row>
    <row r="226" spans="1:4" x14ac:dyDescent="0.2">
      <c r="A226" s="207" t="s">
        <v>1109</v>
      </c>
      <c r="B226" s="210" t="s">
        <v>1255</v>
      </c>
      <c r="C226" s="211" t="s">
        <v>1110</v>
      </c>
      <c r="D226" s="205"/>
    </row>
    <row r="227" spans="1:4" x14ac:dyDescent="0.2">
      <c r="A227" s="207" t="s">
        <v>1009</v>
      </c>
      <c r="B227" s="210" t="s">
        <v>1418</v>
      </c>
      <c r="C227" s="211" t="s">
        <v>1111</v>
      </c>
      <c r="D227" s="205" t="s">
        <v>8</v>
      </c>
    </row>
    <row r="228" spans="1:4" x14ac:dyDescent="0.2">
      <c r="A228" s="210" t="s">
        <v>1012</v>
      </c>
      <c r="B228" s="205" t="s">
        <v>1419</v>
      </c>
      <c r="C228" s="211" t="s">
        <v>1112</v>
      </c>
      <c r="D228" s="214" t="s">
        <v>8</v>
      </c>
    </row>
    <row r="229" spans="1:4" x14ac:dyDescent="0.2">
      <c r="A229" s="210" t="s">
        <v>1014</v>
      </c>
      <c r="B229" s="205" t="s">
        <v>1420</v>
      </c>
      <c r="C229" s="211" t="s">
        <v>1113</v>
      </c>
      <c r="D229" s="205" t="s">
        <v>8</v>
      </c>
    </row>
    <row r="230" spans="1:4" x14ac:dyDescent="0.2">
      <c r="A230" s="207"/>
      <c r="B230" s="208"/>
      <c r="C230" s="209"/>
      <c r="D230" s="214"/>
    </row>
    <row r="231" spans="1:4" x14ac:dyDescent="0.2">
      <c r="A231" s="207" t="s">
        <v>1040</v>
      </c>
      <c r="B231" s="210" t="s">
        <v>1421</v>
      </c>
      <c r="C231" s="211" t="s">
        <v>1114</v>
      </c>
      <c r="D231" s="205" t="s">
        <v>8</v>
      </c>
    </row>
    <row r="232" spans="1:4" x14ac:dyDescent="0.2">
      <c r="A232" s="207" t="s">
        <v>1042</v>
      </c>
      <c r="B232" s="210" t="s">
        <v>1422</v>
      </c>
      <c r="C232" s="211" t="s">
        <v>1115</v>
      </c>
      <c r="D232" s="205" t="s">
        <v>8</v>
      </c>
    </row>
    <row r="233" spans="1:4" x14ac:dyDescent="0.2">
      <c r="A233" s="207" t="s">
        <v>1044</v>
      </c>
      <c r="B233" s="210" t="s">
        <v>1423</v>
      </c>
      <c r="C233" s="211" t="s">
        <v>1424</v>
      </c>
      <c r="D233" s="205"/>
    </row>
    <row r="234" spans="1:4" x14ac:dyDescent="0.2">
      <c r="A234" s="207"/>
      <c r="C234" s="211"/>
      <c r="D234" s="205"/>
    </row>
    <row r="235" spans="1:4" x14ac:dyDescent="0.2">
      <c r="A235" s="207"/>
      <c r="C235" s="211"/>
      <c r="D235" s="205"/>
    </row>
    <row r="236" spans="1:4" x14ac:dyDescent="0.2">
      <c r="A236" s="210" t="s">
        <v>1066</v>
      </c>
      <c r="B236" s="205" t="s">
        <v>1256</v>
      </c>
      <c r="C236" s="201" t="s">
        <v>1116</v>
      </c>
      <c r="D236" s="205" t="s">
        <v>8</v>
      </c>
    </row>
    <row r="237" spans="1:4" x14ac:dyDescent="0.2">
      <c r="A237" s="210" t="s">
        <v>1051</v>
      </c>
      <c r="B237" s="205" t="s">
        <v>1425</v>
      </c>
      <c r="C237" s="211" t="s">
        <v>1117</v>
      </c>
      <c r="D237" s="205" t="s">
        <v>8</v>
      </c>
    </row>
    <row r="238" spans="1:4" x14ac:dyDescent="0.2">
      <c r="A238" s="207" t="s">
        <v>1053</v>
      </c>
      <c r="B238" s="275" t="s">
        <v>1426</v>
      </c>
      <c r="C238" s="274" t="s">
        <v>1118</v>
      </c>
      <c r="D238" s="205" t="s">
        <v>8</v>
      </c>
    </row>
    <row r="239" spans="1:4" x14ac:dyDescent="0.2">
      <c r="A239" s="207" t="s">
        <v>1161</v>
      </c>
      <c r="B239" s="210" t="s">
        <v>1613</v>
      </c>
      <c r="C239" s="211" t="s">
        <v>1614</v>
      </c>
      <c r="D239" s="205" t="s">
        <v>8</v>
      </c>
    </row>
    <row r="240" spans="1:4" x14ac:dyDescent="0.2">
      <c r="A240" s="207" t="s">
        <v>1164</v>
      </c>
      <c r="B240" s="275" t="s">
        <v>1706</v>
      </c>
      <c r="C240" s="211" t="s">
        <v>1705</v>
      </c>
      <c r="D240" s="205" t="s">
        <v>8</v>
      </c>
    </row>
    <row r="241" spans="1:4" x14ac:dyDescent="0.2">
      <c r="A241" s="207"/>
      <c r="B241" s="208"/>
      <c r="C241" s="211"/>
      <c r="D241" s="205"/>
    </row>
    <row r="242" spans="1:4" x14ac:dyDescent="0.2">
      <c r="A242" s="207" t="s">
        <v>1119</v>
      </c>
      <c r="B242" s="210" t="s">
        <v>1257</v>
      </c>
      <c r="C242" s="211" t="s">
        <v>1120</v>
      </c>
      <c r="D242" s="205" t="s">
        <v>8</v>
      </c>
    </row>
    <row r="243" spans="1:4" x14ac:dyDescent="0.2">
      <c r="A243" s="207"/>
      <c r="C243" s="211"/>
      <c r="D243" s="205"/>
    </row>
    <row r="244" spans="1:4" x14ac:dyDescent="0.2">
      <c r="A244" s="207"/>
      <c r="C244" s="211"/>
      <c r="D244" s="205"/>
    </row>
    <row r="245" spans="1:4" x14ac:dyDescent="0.2">
      <c r="A245" s="207" t="s">
        <v>1121</v>
      </c>
      <c r="B245" s="210" t="s">
        <v>1258</v>
      </c>
      <c r="C245" s="211" t="s">
        <v>1122</v>
      </c>
      <c r="D245" s="205"/>
    </row>
    <row r="246" spans="1:4" x14ac:dyDescent="0.2">
      <c r="A246" s="207" t="s">
        <v>1009</v>
      </c>
      <c r="B246" s="205" t="s">
        <v>1259</v>
      </c>
      <c r="C246" s="211" t="s">
        <v>1123</v>
      </c>
      <c r="D246" s="205" t="s">
        <v>8</v>
      </c>
    </row>
    <row r="247" spans="1:4" x14ac:dyDescent="0.2">
      <c r="A247" s="207" t="s">
        <v>1012</v>
      </c>
      <c r="B247" s="205" t="s">
        <v>1260</v>
      </c>
      <c r="C247" s="211" t="s">
        <v>1756</v>
      </c>
      <c r="D247" s="205" t="s">
        <v>8</v>
      </c>
    </row>
    <row r="248" spans="1:4" x14ac:dyDescent="0.2">
      <c r="A248" s="207" t="s">
        <v>1014</v>
      </c>
      <c r="B248" s="205" t="s">
        <v>1262</v>
      </c>
      <c r="C248" s="211" t="s">
        <v>1427</v>
      </c>
      <c r="D248" s="214" t="s">
        <v>8</v>
      </c>
    </row>
    <row r="249" spans="1:4" x14ac:dyDescent="0.2">
      <c r="A249" s="207" t="s">
        <v>1016</v>
      </c>
      <c r="B249" s="210" t="s">
        <v>1428</v>
      </c>
      <c r="C249" s="211" t="s">
        <v>1124</v>
      </c>
      <c r="D249" s="205" t="s">
        <v>8</v>
      </c>
    </row>
    <row r="250" spans="1:4" x14ac:dyDescent="0.2">
      <c r="A250" s="207" t="s">
        <v>1017</v>
      </c>
      <c r="B250" s="210" t="s">
        <v>1615</v>
      </c>
      <c r="C250" s="211" t="s">
        <v>1616</v>
      </c>
      <c r="D250" s="205" t="s">
        <v>8</v>
      </c>
    </row>
    <row r="251" spans="1:4" x14ac:dyDescent="0.2">
      <c r="A251" s="207" t="s">
        <v>1019</v>
      </c>
      <c r="B251" s="210" t="s">
        <v>1755</v>
      </c>
      <c r="C251" s="211" t="s">
        <v>1754</v>
      </c>
      <c r="D251" s="205" t="s">
        <v>8</v>
      </c>
    </row>
    <row r="252" spans="1:4" x14ac:dyDescent="0.2">
      <c r="A252" s="207" t="s">
        <v>1020</v>
      </c>
      <c r="B252" s="210" t="s">
        <v>1841</v>
      </c>
      <c r="C252" s="211" t="s">
        <v>1840</v>
      </c>
      <c r="D252" s="205" t="s">
        <v>8</v>
      </c>
    </row>
    <row r="253" spans="1:4" x14ac:dyDescent="0.2">
      <c r="A253" s="207"/>
      <c r="C253" s="211"/>
      <c r="D253" s="205"/>
    </row>
    <row r="254" spans="1:4" x14ac:dyDescent="0.2">
      <c r="A254" s="207"/>
      <c r="C254" s="211"/>
      <c r="D254" s="205"/>
    </row>
    <row r="255" spans="1:4" x14ac:dyDescent="0.2">
      <c r="A255" s="207" t="s">
        <v>1040</v>
      </c>
      <c r="B255" s="210" t="s">
        <v>1429</v>
      </c>
      <c r="C255" s="211" t="s">
        <v>1125</v>
      </c>
      <c r="D255" s="205" t="s">
        <v>8</v>
      </c>
    </row>
    <row r="256" spans="1:4" x14ac:dyDescent="0.2">
      <c r="A256" s="207" t="s">
        <v>1042</v>
      </c>
      <c r="B256" s="210" t="s">
        <v>1430</v>
      </c>
      <c r="C256" s="211" t="s">
        <v>1126</v>
      </c>
      <c r="D256" s="205" t="s">
        <v>8</v>
      </c>
    </row>
    <row r="257" spans="1:4" x14ac:dyDescent="0.2">
      <c r="A257" s="207" t="s">
        <v>1044</v>
      </c>
      <c r="B257" s="210" t="s">
        <v>1263</v>
      </c>
      <c r="C257" s="211" t="s">
        <v>1127</v>
      </c>
      <c r="D257" s="205" t="s">
        <v>8</v>
      </c>
    </row>
    <row r="258" spans="1:4" x14ac:dyDescent="0.2">
      <c r="A258" s="207" t="s">
        <v>1094</v>
      </c>
      <c r="B258" s="210" t="s">
        <v>1261</v>
      </c>
      <c r="C258" s="211" t="s">
        <v>1431</v>
      </c>
      <c r="D258" s="205" t="s">
        <v>8</v>
      </c>
    </row>
    <row r="259" spans="1:4" x14ac:dyDescent="0.2">
      <c r="A259" s="210" t="s">
        <v>1106</v>
      </c>
      <c r="B259" s="205" t="s">
        <v>1432</v>
      </c>
      <c r="C259" s="211" t="s">
        <v>1433</v>
      </c>
      <c r="D259" s="214" t="s">
        <v>8</v>
      </c>
    </row>
    <row r="260" spans="1:4" x14ac:dyDescent="0.2">
      <c r="A260" s="207" t="s">
        <v>1109</v>
      </c>
      <c r="B260" s="210" t="s">
        <v>1434</v>
      </c>
      <c r="C260" s="212" t="s">
        <v>1435</v>
      </c>
      <c r="D260" s="205" t="s">
        <v>8</v>
      </c>
    </row>
    <row r="261" spans="1:4" x14ac:dyDescent="0.2">
      <c r="A261" s="207" t="s">
        <v>1121</v>
      </c>
      <c r="B261" s="210" t="s">
        <v>1558</v>
      </c>
      <c r="C261" s="211" t="s">
        <v>1617</v>
      </c>
      <c r="D261" s="205" t="s">
        <v>8</v>
      </c>
    </row>
    <row r="262" spans="1:4" x14ac:dyDescent="0.2">
      <c r="A262" s="207" t="s">
        <v>1128</v>
      </c>
      <c r="B262" s="210" t="s">
        <v>1559</v>
      </c>
      <c r="C262" s="211" t="s">
        <v>1618</v>
      </c>
      <c r="D262" s="205" t="s">
        <v>8</v>
      </c>
    </row>
    <row r="263" spans="1:4" x14ac:dyDescent="0.2">
      <c r="A263" s="207" t="s">
        <v>1139</v>
      </c>
      <c r="B263" s="210" t="s">
        <v>1843</v>
      </c>
      <c r="C263" s="211" t="s">
        <v>1842</v>
      </c>
      <c r="D263" s="205" t="s">
        <v>8</v>
      </c>
    </row>
    <row r="264" spans="1:4" x14ac:dyDescent="0.2">
      <c r="A264" s="207"/>
      <c r="C264" s="211"/>
      <c r="D264" s="205"/>
    </row>
    <row r="265" spans="1:4" x14ac:dyDescent="0.2">
      <c r="A265" s="207"/>
      <c r="B265" s="214"/>
      <c r="C265" s="212"/>
      <c r="D265" s="214"/>
    </row>
    <row r="266" spans="1:4" x14ac:dyDescent="0.2">
      <c r="A266" s="207" t="s">
        <v>1128</v>
      </c>
      <c r="B266" s="210" t="s">
        <v>1264</v>
      </c>
      <c r="C266" s="211" t="s">
        <v>1129</v>
      </c>
      <c r="D266" s="205"/>
    </row>
    <row r="267" spans="1:4" x14ac:dyDescent="0.2">
      <c r="A267" s="207" t="s">
        <v>1009</v>
      </c>
      <c r="B267" s="205" t="s">
        <v>1265</v>
      </c>
      <c r="C267" s="211" t="s">
        <v>1130</v>
      </c>
      <c r="D267" s="205" t="s">
        <v>6</v>
      </c>
    </row>
    <row r="268" spans="1:4" x14ac:dyDescent="0.2">
      <c r="A268" s="207" t="s">
        <v>1012</v>
      </c>
      <c r="B268" s="210" t="s">
        <v>1266</v>
      </c>
      <c r="C268" s="211" t="s">
        <v>1131</v>
      </c>
      <c r="D268" s="205" t="s">
        <v>6</v>
      </c>
    </row>
    <row r="269" spans="1:4" x14ac:dyDescent="0.2">
      <c r="A269" s="207" t="s">
        <v>1014</v>
      </c>
      <c r="B269" s="205" t="s">
        <v>1267</v>
      </c>
      <c r="C269" s="211" t="s">
        <v>1132</v>
      </c>
      <c r="D269" s="205" t="s">
        <v>6</v>
      </c>
    </row>
    <row r="270" spans="1:4" x14ac:dyDescent="0.2">
      <c r="A270" s="207" t="s">
        <v>1016</v>
      </c>
      <c r="B270" s="210" t="s">
        <v>1436</v>
      </c>
      <c r="C270" s="211" t="s">
        <v>1133</v>
      </c>
      <c r="D270" s="205" t="s">
        <v>1172</v>
      </c>
    </row>
    <row r="271" spans="1:4" x14ac:dyDescent="0.2">
      <c r="A271" s="207" t="s">
        <v>1017</v>
      </c>
      <c r="B271" s="205" t="s">
        <v>1437</v>
      </c>
      <c r="C271" s="211" t="s">
        <v>1134</v>
      </c>
      <c r="D271" s="205" t="s">
        <v>1172</v>
      </c>
    </row>
    <row r="272" spans="1:4" x14ac:dyDescent="0.2">
      <c r="A272" s="207" t="s">
        <v>1019</v>
      </c>
      <c r="B272" s="210" t="s">
        <v>1438</v>
      </c>
      <c r="C272" s="211" t="s">
        <v>1135</v>
      </c>
      <c r="D272" s="205" t="s">
        <v>8</v>
      </c>
    </row>
    <row r="273" spans="1:4" x14ac:dyDescent="0.2">
      <c r="A273" s="207" t="s">
        <v>1020</v>
      </c>
      <c r="B273" s="205" t="s">
        <v>1439</v>
      </c>
      <c r="C273" s="211" t="s">
        <v>1136</v>
      </c>
      <c r="D273" s="205" t="s">
        <v>8</v>
      </c>
    </row>
    <row r="274" spans="1:4" x14ac:dyDescent="0.2">
      <c r="A274" s="207" t="s">
        <v>1036</v>
      </c>
      <c r="B274" s="210" t="s">
        <v>1440</v>
      </c>
      <c r="C274" s="211" t="s">
        <v>1137</v>
      </c>
      <c r="D274" s="205" t="s">
        <v>8</v>
      </c>
    </row>
    <row r="275" spans="1:4" x14ac:dyDescent="0.2">
      <c r="A275" s="207" t="s">
        <v>1038</v>
      </c>
      <c r="B275" s="210" t="s">
        <v>1441</v>
      </c>
      <c r="C275" s="211" t="s">
        <v>1138</v>
      </c>
      <c r="D275" s="205" t="s">
        <v>6</v>
      </c>
    </row>
    <row r="276" spans="1:4" x14ac:dyDescent="0.2">
      <c r="A276" s="207" t="s">
        <v>1040</v>
      </c>
      <c r="B276" s="210" t="s">
        <v>1560</v>
      </c>
      <c r="C276" s="211" t="s">
        <v>1707</v>
      </c>
      <c r="D276" s="205" t="s">
        <v>6</v>
      </c>
    </row>
    <row r="277" spans="1:4" x14ac:dyDescent="0.2">
      <c r="A277" s="207" t="s">
        <v>1042</v>
      </c>
      <c r="B277" s="210" t="s">
        <v>1561</v>
      </c>
      <c r="C277" s="211" t="s">
        <v>1715</v>
      </c>
      <c r="D277" s="205" t="s">
        <v>6</v>
      </c>
    </row>
    <row r="278" spans="1:4" x14ac:dyDescent="0.2">
      <c r="A278" s="207" t="s">
        <v>1044</v>
      </c>
      <c r="B278" s="210" t="s">
        <v>1753</v>
      </c>
      <c r="C278" s="211" t="s">
        <v>1752</v>
      </c>
      <c r="D278" s="205" t="s">
        <v>6</v>
      </c>
    </row>
    <row r="279" spans="1:4" x14ac:dyDescent="0.2">
      <c r="A279" s="207"/>
      <c r="C279" s="211"/>
      <c r="D279" s="205"/>
    </row>
    <row r="280" spans="1:4" x14ac:dyDescent="0.2">
      <c r="A280" s="207"/>
      <c r="B280" s="205"/>
      <c r="C280" s="211"/>
    </row>
    <row r="281" spans="1:4" x14ac:dyDescent="0.2">
      <c r="A281" s="207" t="s">
        <v>1139</v>
      </c>
      <c r="B281" s="210" t="s">
        <v>1268</v>
      </c>
      <c r="C281" s="211" t="s">
        <v>1442</v>
      </c>
    </row>
    <row r="282" spans="1:4" x14ac:dyDescent="0.2">
      <c r="A282" s="207" t="s">
        <v>1009</v>
      </c>
      <c r="B282" s="210" t="s">
        <v>1443</v>
      </c>
      <c r="C282" s="211" t="s">
        <v>1140</v>
      </c>
      <c r="D282" s="210" t="s">
        <v>6</v>
      </c>
    </row>
    <row r="283" spans="1:4" x14ac:dyDescent="0.2">
      <c r="A283" s="207" t="s">
        <v>1012</v>
      </c>
      <c r="B283" s="210" t="s">
        <v>1444</v>
      </c>
      <c r="C283" s="211" t="s">
        <v>1141</v>
      </c>
      <c r="D283" s="210" t="s">
        <v>8</v>
      </c>
    </row>
    <row r="284" spans="1:4" x14ac:dyDescent="0.2">
      <c r="A284" s="207" t="s">
        <v>1014</v>
      </c>
      <c r="B284" s="205" t="s">
        <v>1445</v>
      </c>
      <c r="C284" s="211" t="s">
        <v>1142</v>
      </c>
      <c r="D284" s="205" t="s">
        <v>8</v>
      </c>
    </row>
    <row r="285" spans="1:4" x14ac:dyDescent="0.2">
      <c r="A285" s="207" t="s">
        <v>1016</v>
      </c>
      <c r="B285" s="210" t="s">
        <v>1446</v>
      </c>
      <c r="C285" s="211" t="s">
        <v>1143</v>
      </c>
      <c r="D285" s="205" t="s">
        <v>6</v>
      </c>
    </row>
    <row r="286" spans="1:4" x14ac:dyDescent="0.2">
      <c r="A286" s="210" t="s">
        <v>1017</v>
      </c>
      <c r="B286" s="205" t="s">
        <v>1447</v>
      </c>
      <c r="C286" s="211" t="s">
        <v>1144</v>
      </c>
      <c r="D286" s="205" t="s">
        <v>828</v>
      </c>
    </row>
    <row r="287" spans="1:4" x14ac:dyDescent="0.2">
      <c r="A287" s="210" t="s">
        <v>1019</v>
      </c>
      <c r="B287" s="205" t="s">
        <v>1448</v>
      </c>
      <c r="C287" s="211" t="s">
        <v>1449</v>
      </c>
      <c r="D287" s="214" t="s">
        <v>6</v>
      </c>
    </row>
    <row r="288" spans="1:4" x14ac:dyDescent="0.2">
      <c r="A288" s="207" t="s">
        <v>1020</v>
      </c>
      <c r="B288" s="275" t="s">
        <v>1450</v>
      </c>
      <c r="C288" s="211" t="s">
        <v>1451</v>
      </c>
      <c r="D288" s="205" t="s">
        <v>6</v>
      </c>
    </row>
    <row r="289" spans="1:4" x14ac:dyDescent="0.2">
      <c r="A289" s="207" t="s">
        <v>1036</v>
      </c>
      <c r="B289" s="210" t="s">
        <v>1269</v>
      </c>
      <c r="C289" s="211" t="s">
        <v>1452</v>
      </c>
      <c r="D289" s="205" t="s">
        <v>6</v>
      </c>
    </row>
    <row r="290" spans="1:4" x14ac:dyDescent="0.2">
      <c r="A290" s="207" t="s">
        <v>1038</v>
      </c>
      <c r="B290" s="210" t="s">
        <v>1270</v>
      </c>
      <c r="C290" s="211" t="s">
        <v>1453</v>
      </c>
      <c r="D290" s="205" t="s">
        <v>6</v>
      </c>
    </row>
    <row r="291" spans="1:4" x14ac:dyDescent="0.2">
      <c r="A291" s="207" t="s">
        <v>1040</v>
      </c>
      <c r="B291" s="210" t="s">
        <v>1546</v>
      </c>
      <c r="C291" s="211" t="s">
        <v>1727</v>
      </c>
      <c r="D291" s="205" t="s">
        <v>828</v>
      </c>
    </row>
    <row r="292" spans="1:4" x14ac:dyDescent="0.2">
      <c r="A292" s="207" t="s">
        <v>1042</v>
      </c>
      <c r="B292" s="210" t="s">
        <v>1547</v>
      </c>
      <c r="C292" s="211" t="s">
        <v>1619</v>
      </c>
      <c r="D292" s="205" t="s">
        <v>828</v>
      </c>
    </row>
    <row r="293" spans="1:4" x14ac:dyDescent="0.2">
      <c r="A293" s="207" t="s">
        <v>1044</v>
      </c>
      <c r="B293" s="210" t="s">
        <v>1548</v>
      </c>
      <c r="C293" s="211" t="s">
        <v>1742</v>
      </c>
      <c r="D293" s="205" t="s">
        <v>6</v>
      </c>
    </row>
    <row r="294" spans="1:4" x14ac:dyDescent="0.2">
      <c r="A294" s="207" t="s">
        <v>1094</v>
      </c>
      <c r="B294" s="205" t="s">
        <v>1549</v>
      </c>
      <c r="C294" s="211" t="s">
        <v>1620</v>
      </c>
      <c r="D294" s="205" t="s">
        <v>6</v>
      </c>
    </row>
    <row r="295" spans="1:4" x14ac:dyDescent="0.2">
      <c r="A295" s="207" t="s">
        <v>1106</v>
      </c>
      <c r="B295" s="275" t="s">
        <v>1571</v>
      </c>
      <c r="C295" s="211" t="s">
        <v>1621</v>
      </c>
      <c r="D295" s="205" t="s">
        <v>6</v>
      </c>
    </row>
    <row r="296" spans="1:4" x14ac:dyDescent="0.2">
      <c r="A296" s="207" t="s">
        <v>1109</v>
      </c>
      <c r="B296" s="275" t="s">
        <v>1622</v>
      </c>
      <c r="C296" s="211" t="s">
        <v>1623</v>
      </c>
      <c r="D296" s="205" t="s">
        <v>6</v>
      </c>
    </row>
    <row r="297" spans="1:4" x14ac:dyDescent="0.2">
      <c r="A297" s="207" t="s">
        <v>1121</v>
      </c>
      <c r="B297" s="275" t="s">
        <v>1624</v>
      </c>
      <c r="C297" s="211" t="s">
        <v>1625</v>
      </c>
      <c r="D297" s="205" t="s">
        <v>6</v>
      </c>
    </row>
    <row r="298" spans="1:4" x14ac:dyDescent="0.2">
      <c r="A298" s="207" t="s">
        <v>1128</v>
      </c>
      <c r="B298" s="275" t="s">
        <v>1675</v>
      </c>
      <c r="C298" s="211" t="s">
        <v>1674</v>
      </c>
      <c r="D298" s="205" t="s">
        <v>6</v>
      </c>
    </row>
    <row r="299" spans="1:4" x14ac:dyDescent="0.2">
      <c r="A299" s="207" t="s">
        <v>1139</v>
      </c>
      <c r="B299" s="275" t="s">
        <v>1698</v>
      </c>
      <c r="C299" s="211" t="s">
        <v>1697</v>
      </c>
      <c r="D299" s="205" t="s">
        <v>1519</v>
      </c>
    </row>
    <row r="300" spans="1:4" x14ac:dyDescent="0.2">
      <c r="A300" s="207"/>
      <c r="B300" s="275"/>
      <c r="C300" s="211"/>
      <c r="D300" s="205"/>
    </row>
    <row r="301" spans="1:4" x14ac:dyDescent="0.2">
      <c r="A301" s="207"/>
      <c r="B301" s="275"/>
      <c r="C301" s="211"/>
      <c r="D301" s="205"/>
    </row>
    <row r="302" spans="1:4" x14ac:dyDescent="0.2">
      <c r="A302" s="207"/>
      <c r="B302" s="275"/>
      <c r="C302" s="211"/>
      <c r="D302" s="205"/>
    </row>
    <row r="303" spans="1:4" x14ac:dyDescent="0.2">
      <c r="A303" s="207" t="s">
        <v>1145</v>
      </c>
      <c r="B303" s="275" t="s">
        <v>1454</v>
      </c>
      <c r="C303" s="211" t="s">
        <v>1455</v>
      </c>
      <c r="D303" s="205"/>
    </row>
    <row r="304" spans="1:4" x14ac:dyDescent="0.2">
      <c r="A304" s="207" t="s">
        <v>1009</v>
      </c>
      <c r="B304" s="275" t="s">
        <v>1456</v>
      </c>
      <c r="C304" s="211" t="s">
        <v>1457</v>
      </c>
      <c r="D304" s="205" t="s">
        <v>8</v>
      </c>
    </row>
    <row r="305" spans="1:4" x14ac:dyDescent="0.2">
      <c r="A305" s="207" t="s">
        <v>1012</v>
      </c>
      <c r="B305" s="210" t="s">
        <v>1458</v>
      </c>
      <c r="C305" s="211" t="s">
        <v>1459</v>
      </c>
      <c r="D305" s="205" t="s">
        <v>6</v>
      </c>
    </row>
    <row r="306" spans="1:4" x14ac:dyDescent="0.2">
      <c r="A306" s="207" t="s">
        <v>1014</v>
      </c>
      <c r="B306" s="210" t="s">
        <v>1460</v>
      </c>
      <c r="C306" s="211" t="s">
        <v>1461</v>
      </c>
      <c r="D306" s="205" t="s">
        <v>6</v>
      </c>
    </row>
    <row r="307" spans="1:4" x14ac:dyDescent="0.2">
      <c r="A307" s="207" t="s">
        <v>1016</v>
      </c>
      <c r="B307" s="210" t="s">
        <v>1462</v>
      </c>
      <c r="C307" s="211" t="s">
        <v>1463</v>
      </c>
      <c r="D307" s="205" t="s">
        <v>6</v>
      </c>
    </row>
    <row r="308" spans="1:4" x14ac:dyDescent="0.2">
      <c r="A308" s="207" t="s">
        <v>1017</v>
      </c>
      <c r="B308" s="205" t="s">
        <v>1464</v>
      </c>
      <c r="C308" s="211" t="s">
        <v>1465</v>
      </c>
      <c r="D308" s="205" t="s">
        <v>6</v>
      </c>
    </row>
    <row r="309" spans="1:4" x14ac:dyDescent="0.2">
      <c r="A309" s="207" t="s">
        <v>1019</v>
      </c>
      <c r="B309" s="205" t="s">
        <v>1466</v>
      </c>
      <c r="C309" s="211" t="s">
        <v>1467</v>
      </c>
      <c r="D309" s="205" t="s">
        <v>6</v>
      </c>
    </row>
    <row r="310" spans="1:4" x14ac:dyDescent="0.2">
      <c r="A310" s="207"/>
      <c r="B310" s="205" t="s">
        <v>1677</v>
      </c>
      <c r="C310" s="211" t="s">
        <v>1676</v>
      </c>
      <c r="D310" s="205" t="s">
        <v>6</v>
      </c>
    </row>
    <row r="311" spans="1:4" x14ac:dyDescent="0.2">
      <c r="A311" s="207"/>
      <c r="B311" s="208"/>
      <c r="C311" s="209"/>
      <c r="D311" s="214"/>
    </row>
    <row r="312" spans="1:4" x14ac:dyDescent="0.2">
      <c r="A312" s="207" t="s">
        <v>1066</v>
      </c>
      <c r="B312" s="210" t="s">
        <v>1468</v>
      </c>
      <c r="C312" s="211" t="s">
        <v>1469</v>
      </c>
      <c r="D312" s="205"/>
    </row>
    <row r="313" spans="1:4" x14ac:dyDescent="0.2">
      <c r="A313" s="207" t="s">
        <v>1009</v>
      </c>
      <c r="B313" s="210" t="s">
        <v>1470</v>
      </c>
      <c r="C313" s="211" t="s">
        <v>1471</v>
      </c>
      <c r="D313" s="205" t="s">
        <v>828</v>
      </c>
    </row>
    <row r="314" spans="1:4" x14ac:dyDescent="0.2">
      <c r="A314" s="207" t="s">
        <v>1012</v>
      </c>
      <c r="B314" s="210" t="s">
        <v>1472</v>
      </c>
      <c r="C314" s="211" t="s">
        <v>1473</v>
      </c>
      <c r="D314" s="205" t="s">
        <v>828</v>
      </c>
    </row>
    <row r="315" spans="1:4" x14ac:dyDescent="0.2">
      <c r="A315" s="207" t="s">
        <v>1014</v>
      </c>
      <c r="B315" s="210" t="s">
        <v>1474</v>
      </c>
      <c r="C315" s="211" t="s">
        <v>1475</v>
      </c>
      <c r="D315" s="205" t="s">
        <v>8</v>
      </c>
    </row>
    <row r="316" spans="1:4" x14ac:dyDescent="0.2">
      <c r="A316" s="207" t="s">
        <v>1016</v>
      </c>
      <c r="B316" s="210" t="s">
        <v>1476</v>
      </c>
      <c r="C316" s="211" t="s">
        <v>1477</v>
      </c>
      <c r="D316" s="205" t="s">
        <v>828</v>
      </c>
    </row>
    <row r="317" spans="1:4" x14ac:dyDescent="0.2">
      <c r="A317" s="207" t="s">
        <v>1017</v>
      </c>
      <c r="B317" s="210" t="s">
        <v>1845</v>
      </c>
      <c r="C317" s="211" t="s">
        <v>1844</v>
      </c>
      <c r="D317" s="205" t="s">
        <v>828</v>
      </c>
    </row>
    <row r="318" spans="1:4" x14ac:dyDescent="0.2">
      <c r="A318" s="207" t="s">
        <v>1019</v>
      </c>
      <c r="B318" s="210" t="s">
        <v>1847</v>
      </c>
      <c r="C318" s="211" t="s">
        <v>1846</v>
      </c>
      <c r="D318" s="205" t="s">
        <v>828</v>
      </c>
    </row>
    <row r="319" spans="1:4" x14ac:dyDescent="0.2">
      <c r="A319" s="207"/>
      <c r="C319" s="211"/>
      <c r="D319" s="205"/>
    </row>
    <row r="320" spans="1:4" x14ac:dyDescent="0.2">
      <c r="A320" s="207"/>
      <c r="C320" s="211"/>
      <c r="D320" s="205"/>
    </row>
    <row r="321" spans="1:4" x14ac:dyDescent="0.2">
      <c r="A321" s="207" t="s">
        <v>1051</v>
      </c>
      <c r="B321" s="210" t="s">
        <v>1271</v>
      </c>
      <c r="C321" s="211" t="s">
        <v>1478</v>
      </c>
      <c r="D321" s="205" t="s">
        <v>6</v>
      </c>
    </row>
    <row r="322" spans="1:4" x14ac:dyDescent="0.2">
      <c r="A322" s="210" t="s">
        <v>1009</v>
      </c>
      <c r="B322" s="205" t="s">
        <v>1479</v>
      </c>
      <c r="C322" s="211" t="s">
        <v>1146</v>
      </c>
      <c r="D322" s="205" t="s">
        <v>6</v>
      </c>
    </row>
    <row r="323" spans="1:4" x14ac:dyDescent="0.2">
      <c r="A323" s="210" t="s">
        <v>1012</v>
      </c>
      <c r="B323" s="205" t="s">
        <v>1272</v>
      </c>
      <c r="C323" s="211" t="s">
        <v>1480</v>
      </c>
      <c r="D323" s="214" t="s">
        <v>6</v>
      </c>
    </row>
    <row r="324" spans="1:4" x14ac:dyDescent="0.2">
      <c r="A324" s="207" t="s">
        <v>1014</v>
      </c>
      <c r="B324" s="275" t="s">
        <v>1274</v>
      </c>
      <c r="C324" s="211" t="s">
        <v>1147</v>
      </c>
      <c r="D324" s="205" t="s">
        <v>6</v>
      </c>
    </row>
    <row r="325" spans="1:4" x14ac:dyDescent="0.2">
      <c r="A325" s="207" t="s">
        <v>1016</v>
      </c>
      <c r="B325" s="210" t="s">
        <v>1481</v>
      </c>
      <c r="C325" s="211" t="s">
        <v>1148</v>
      </c>
      <c r="D325" s="205" t="s">
        <v>6</v>
      </c>
    </row>
    <row r="326" spans="1:4" x14ac:dyDescent="0.2">
      <c r="A326" s="207" t="s">
        <v>1017</v>
      </c>
      <c r="B326" s="210" t="s">
        <v>1273</v>
      </c>
      <c r="C326" s="211" t="s">
        <v>1149</v>
      </c>
      <c r="D326" s="210" t="s">
        <v>6</v>
      </c>
    </row>
    <row r="327" spans="1:4" x14ac:dyDescent="0.2">
      <c r="A327" s="207" t="s">
        <v>1019</v>
      </c>
      <c r="B327" s="210" t="s">
        <v>1758</v>
      </c>
      <c r="C327" s="211" t="s">
        <v>1757</v>
      </c>
      <c r="D327" s="210" t="s">
        <v>6</v>
      </c>
    </row>
    <row r="328" spans="1:4" x14ac:dyDescent="0.2">
      <c r="A328" s="207"/>
    </row>
    <row r="329" spans="1:4" x14ac:dyDescent="0.2">
      <c r="A329" s="207" t="s">
        <v>1053</v>
      </c>
      <c r="B329" s="210" t="s">
        <v>1275</v>
      </c>
      <c r="C329" s="202" t="s">
        <v>1482</v>
      </c>
      <c r="D329" s="210" t="s">
        <v>6</v>
      </c>
    </row>
    <row r="330" spans="1:4" x14ac:dyDescent="0.2">
      <c r="A330" s="207" t="s">
        <v>1009</v>
      </c>
      <c r="B330" s="208" t="s">
        <v>1276</v>
      </c>
      <c r="C330" s="209" t="s">
        <v>1150</v>
      </c>
      <c r="D330" s="214" t="s">
        <v>6</v>
      </c>
    </row>
    <row r="331" spans="1:4" x14ac:dyDescent="0.2">
      <c r="A331" s="207" t="s">
        <v>1012</v>
      </c>
      <c r="B331" s="210" t="s">
        <v>1277</v>
      </c>
      <c r="C331" s="211" t="s">
        <v>1151</v>
      </c>
      <c r="D331" s="205" t="s">
        <v>6</v>
      </c>
    </row>
    <row r="332" spans="1:4" x14ac:dyDescent="0.2">
      <c r="A332" s="207" t="s">
        <v>1014</v>
      </c>
      <c r="B332" s="210" t="s">
        <v>1278</v>
      </c>
      <c r="C332" s="211" t="s">
        <v>1152</v>
      </c>
      <c r="D332" s="205" t="s">
        <v>6</v>
      </c>
    </row>
    <row r="333" spans="1:4" x14ac:dyDescent="0.2">
      <c r="A333" s="207" t="s">
        <v>1016</v>
      </c>
      <c r="B333" s="210" t="s">
        <v>1279</v>
      </c>
      <c r="C333" s="211" t="s">
        <v>1153</v>
      </c>
      <c r="D333" s="205" t="s">
        <v>6</v>
      </c>
    </row>
    <row r="334" spans="1:4" x14ac:dyDescent="0.2">
      <c r="A334" s="207" t="s">
        <v>1017</v>
      </c>
      <c r="B334" s="210" t="s">
        <v>1573</v>
      </c>
      <c r="C334" s="211" t="s">
        <v>1626</v>
      </c>
      <c r="D334" s="205" t="s">
        <v>6</v>
      </c>
    </row>
    <row r="335" spans="1:4" x14ac:dyDescent="0.2">
      <c r="A335" s="207" t="s">
        <v>1019</v>
      </c>
      <c r="B335" s="210" t="s">
        <v>1684</v>
      </c>
      <c r="C335" s="211" t="s">
        <v>1683</v>
      </c>
      <c r="D335" s="205" t="s">
        <v>6</v>
      </c>
    </row>
    <row r="336" spans="1:4" x14ac:dyDescent="0.2">
      <c r="A336" s="207" t="s">
        <v>1020</v>
      </c>
      <c r="B336" s="210" t="s">
        <v>1773</v>
      </c>
      <c r="C336" s="211" t="s">
        <v>1772</v>
      </c>
      <c r="D336" s="205" t="s">
        <v>6</v>
      </c>
    </row>
    <row r="337" spans="1:4" x14ac:dyDescent="0.2">
      <c r="A337" s="207"/>
      <c r="B337" s="205"/>
      <c r="C337" s="211"/>
      <c r="D337" s="205"/>
    </row>
    <row r="338" spans="1:4" x14ac:dyDescent="0.2">
      <c r="A338" s="210" t="s">
        <v>1161</v>
      </c>
      <c r="B338" s="205" t="s">
        <v>1483</v>
      </c>
      <c r="C338" s="211" t="s">
        <v>1484</v>
      </c>
      <c r="D338" s="205" t="s">
        <v>6</v>
      </c>
    </row>
    <row r="339" spans="1:4" x14ac:dyDescent="0.2">
      <c r="A339" s="207" t="s">
        <v>1009</v>
      </c>
      <c r="B339" s="275" t="s">
        <v>1485</v>
      </c>
      <c r="C339" s="274" t="s">
        <v>1627</v>
      </c>
      <c r="D339" s="214" t="s">
        <v>6</v>
      </c>
    </row>
    <row r="340" spans="1:4" x14ac:dyDescent="0.2">
      <c r="A340" s="207" t="s">
        <v>1012</v>
      </c>
      <c r="B340" s="275" t="s">
        <v>1486</v>
      </c>
      <c r="C340" s="274" t="s">
        <v>1154</v>
      </c>
      <c r="D340" s="205" t="s">
        <v>6</v>
      </c>
    </row>
    <row r="341" spans="1:4" x14ac:dyDescent="0.2">
      <c r="A341" s="207" t="s">
        <v>1014</v>
      </c>
      <c r="B341" s="210" t="s">
        <v>1628</v>
      </c>
      <c r="C341" s="211" t="s">
        <v>1629</v>
      </c>
      <c r="D341" s="210" t="s">
        <v>6</v>
      </c>
    </row>
    <row r="342" spans="1:4" x14ac:dyDescent="0.2">
      <c r="A342" s="207"/>
      <c r="C342" s="211"/>
      <c r="D342" s="205"/>
    </row>
    <row r="343" spans="1:4" x14ac:dyDescent="0.2">
      <c r="A343" s="207" t="s">
        <v>1164</v>
      </c>
      <c r="B343" s="210" t="s">
        <v>1280</v>
      </c>
      <c r="C343" s="211" t="s">
        <v>1487</v>
      </c>
      <c r="D343" s="205" t="s">
        <v>6</v>
      </c>
    </row>
    <row r="344" spans="1:4" x14ac:dyDescent="0.2">
      <c r="A344" s="207"/>
      <c r="C344" s="211"/>
      <c r="D344" s="205"/>
    </row>
    <row r="345" spans="1:4" s="202" customFormat="1" x14ac:dyDescent="0.2">
      <c r="A345" s="207" t="s">
        <v>1168</v>
      </c>
      <c r="B345" s="210" t="s">
        <v>1281</v>
      </c>
      <c r="C345" s="202" t="s">
        <v>1488</v>
      </c>
      <c r="D345" s="210" t="s">
        <v>6</v>
      </c>
    </row>
    <row r="347" spans="1:4" x14ac:dyDescent="0.2">
      <c r="A347" s="210" t="s">
        <v>1489</v>
      </c>
      <c r="B347" s="210" t="s">
        <v>1490</v>
      </c>
      <c r="C347" s="202" t="s">
        <v>1491</v>
      </c>
      <c r="D347" s="210" t="s">
        <v>6</v>
      </c>
    </row>
    <row r="348" spans="1:4" x14ac:dyDescent="0.2">
      <c r="B348" s="210" t="s">
        <v>1729</v>
      </c>
      <c r="C348" s="202" t="s">
        <v>1728</v>
      </c>
      <c r="D348" s="210" t="s">
        <v>6</v>
      </c>
    </row>
    <row r="349" spans="1:4" x14ac:dyDescent="0.2">
      <c r="A349" s="210" t="s">
        <v>1492</v>
      </c>
      <c r="B349" s="210" t="s">
        <v>1493</v>
      </c>
      <c r="C349" s="202" t="s">
        <v>1494</v>
      </c>
      <c r="D349" s="210" t="s">
        <v>6</v>
      </c>
    </row>
    <row r="352" spans="1:4" x14ac:dyDescent="0.2">
      <c r="A352" s="210" t="s">
        <v>1495</v>
      </c>
      <c r="B352" s="210" t="s">
        <v>1496</v>
      </c>
      <c r="C352" s="202" t="s">
        <v>1155</v>
      </c>
    </row>
    <row r="353" spans="1:4" x14ac:dyDescent="0.2">
      <c r="A353" s="210" t="s">
        <v>1009</v>
      </c>
      <c r="B353" s="210" t="s">
        <v>1497</v>
      </c>
      <c r="C353" s="202" t="s">
        <v>1156</v>
      </c>
      <c r="D353" s="210" t="s">
        <v>8</v>
      </c>
    </row>
    <row r="354" spans="1:4" x14ac:dyDescent="0.2">
      <c r="A354" s="210" t="s">
        <v>1012</v>
      </c>
      <c r="B354" s="210" t="s">
        <v>1498</v>
      </c>
      <c r="C354" s="202" t="s">
        <v>1499</v>
      </c>
      <c r="D354" s="210" t="s">
        <v>6</v>
      </c>
    </row>
    <row r="355" spans="1:4" x14ac:dyDescent="0.2">
      <c r="A355" s="210" t="s">
        <v>1014</v>
      </c>
      <c r="B355" s="210" t="s">
        <v>1500</v>
      </c>
      <c r="C355" s="202" t="s">
        <v>1501</v>
      </c>
      <c r="D355" s="210" t="s">
        <v>6</v>
      </c>
    </row>
    <row r="356" spans="1:4" x14ac:dyDescent="0.2">
      <c r="A356" s="210" t="s">
        <v>1016</v>
      </c>
      <c r="B356" s="210" t="s">
        <v>1502</v>
      </c>
      <c r="C356" s="202" t="s">
        <v>1157</v>
      </c>
      <c r="D356" s="210" t="s">
        <v>8</v>
      </c>
    </row>
    <row r="357" spans="1:4" x14ac:dyDescent="0.2">
      <c r="A357" s="210" t="s">
        <v>1017</v>
      </c>
      <c r="B357" s="210" t="s">
        <v>1503</v>
      </c>
      <c r="C357" s="202" t="s">
        <v>1687</v>
      </c>
      <c r="D357" s="210" t="s">
        <v>828</v>
      </c>
    </row>
    <row r="358" spans="1:4" x14ac:dyDescent="0.2">
      <c r="A358" s="210" t="s">
        <v>1019</v>
      </c>
      <c r="B358" s="210" t="s">
        <v>1504</v>
      </c>
      <c r="C358" s="202" t="s">
        <v>1505</v>
      </c>
      <c r="D358" s="210" t="s">
        <v>6</v>
      </c>
    </row>
    <row r="359" spans="1:4" x14ac:dyDescent="0.2">
      <c r="A359" s="210" t="s">
        <v>1020</v>
      </c>
      <c r="B359" s="210" t="s">
        <v>1506</v>
      </c>
      <c r="C359" s="202" t="s">
        <v>1158</v>
      </c>
      <c r="D359" s="210" t="s">
        <v>1172</v>
      </c>
    </row>
    <row r="360" spans="1:4" x14ac:dyDescent="0.2">
      <c r="A360" s="210" t="s">
        <v>1036</v>
      </c>
      <c r="B360" s="210" t="s">
        <v>1507</v>
      </c>
      <c r="C360" s="202" t="s">
        <v>1508</v>
      </c>
      <c r="D360" s="210" t="s">
        <v>8</v>
      </c>
    </row>
    <row r="361" spans="1:4" x14ac:dyDescent="0.2">
      <c r="A361" s="210" t="s">
        <v>1038</v>
      </c>
      <c r="B361" s="210" t="s">
        <v>1562</v>
      </c>
      <c r="C361" s="202" t="s">
        <v>1630</v>
      </c>
      <c r="D361" s="210" t="s">
        <v>6</v>
      </c>
    </row>
    <row r="362" spans="1:4" x14ac:dyDescent="0.2">
      <c r="A362" s="210" t="s">
        <v>1040</v>
      </c>
      <c r="B362" s="210" t="s">
        <v>1563</v>
      </c>
      <c r="C362" s="202" t="s">
        <v>1631</v>
      </c>
      <c r="D362" s="210" t="s">
        <v>6</v>
      </c>
    </row>
    <row r="363" spans="1:4" x14ac:dyDescent="0.2">
      <c r="A363" s="210" t="s">
        <v>1042</v>
      </c>
      <c r="B363" s="210" t="s">
        <v>1564</v>
      </c>
      <c r="C363" s="202" t="s">
        <v>1632</v>
      </c>
      <c r="D363" s="210" t="s">
        <v>8</v>
      </c>
    </row>
    <row r="364" spans="1:4" x14ac:dyDescent="0.2">
      <c r="A364" s="210" t="s">
        <v>1044</v>
      </c>
      <c r="B364" s="210" t="s">
        <v>1565</v>
      </c>
      <c r="C364" s="202" t="s">
        <v>1633</v>
      </c>
      <c r="D364" s="210" t="s">
        <v>7</v>
      </c>
    </row>
    <row r="365" spans="1:4" x14ac:dyDescent="0.2">
      <c r="A365" s="210" t="s">
        <v>1094</v>
      </c>
      <c r="B365" s="210" t="s">
        <v>1566</v>
      </c>
      <c r="C365" s="202" t="s">
        <v>1634</v>
      </c>
      <c r="D365" s="210" t="s">
        <v>8</v>
      </c>
    </row>
    <row r="366" spans="1:4" x14ac:dyDescent="0.2">
      <c r="A366" s="210" t="s">
        <v>1106</v>
      </c>
      <c r="B366" s="210" t="s">
        <v>1567</v>
      </c>
      <c r="C366" s="202" t="s">
        <v>1688</v>
      </c>
      <c r="D366" s="210" t="s">
        <v>8</v>
      </c>
    </row>
    <row r="367" spans="1:4" x14ac:dyDescent="0.2">
      <c r="A367" s="210" t="s">
        <v>1109</v>
      </c>
      <c r="B367" s="210" t="s">
        <v>1568</v>
      </c>
      <c r="C367" s="202" t="s">
        <v>1689</v>
      </c>
      <c r="D367" s="210" t="s">
        <v>8</v>
      </c>
    </row>
    <row r="368" spans="1:4" x14ac:dyDescent="0.2">
      <c r="A368" s="210" t="s">
        <v>1121</v>
      </c>
      <c r="B368" s="210" t="s">
        <v>1871</v>
      </c>
      <c r="C368" s="202" t="s">
        <v>1872</v>
      </c>
      <c r="D368" s="210" t="s">
        <v>6</v>
      </c>
    </row>
    <row r="371" spans="1:6" x14ac:dyDescent="0.2">
      <c r="A371" s="210" t="s">
        <v>1509</v>
      </c>
      <c r="B371" s="210" t="s">
        <v>1282</v>
      </c>
      <c r="C371" s="202" t="s">
        <v>1159</v>
      </c>
    </row>
    <row r="372" spans="1:6" x14ac:dyDescent="0.2">
      <c r="A372" s="210" t="s">
        <v>1009</v>
      </c>
      <c r="B372" s="210" t="s">
        <v>1283</v>
      </c>
      <c r="C372" s="202" t="s">
        <v>1510</v>
      </c>
      <c r="D372" s="210" t="s">
        <v>6</v>
      </c>
    </row>
    <row r="373" spans="1:6" x14ac:dyDescent="0.2">
      <c r="A373" s="210" t="s">
        <v>1012</v>
      </c>
      <c r="B373" s="210" t="s">
        <v>1284</v>
      </c>
      <c r="C373" s="202" t="s">
        <v>1511</v>
      </c>
      <c r="D373" s="210" t="s">
        <v>6</v>
      </c>
    </row>
    <row r="374" spans="1:6" x14ac:dyDescent="0.2">
      <c r="A374" s="210" t="s">
        <v>1014</v>
      </c>
      <c r="B374" s="210" t="s">
        <v>1512</v>
      </c>
      <c r="C374" s="202" t="s">
        <v>1160</v>
      </c>
      <c r="D374" s="210" t="s">
        <v>6</v>
      </c>
    </row>
    <row r="375" spans="1:6" x14ac:dyDescent="0.2">
      <c r="A375" s="210" t="s">
        <v>1016</v>
      </c>
      <c r="B375" s="210" t="s">
        <v>1513</v>
      </c>
      <c r="C375" s="202" t="s">
        <v>1514</v>
      </c>
      <c r="D375" s="210" t="s">
        <v>6</v>
      </c>
    </row>
    <row r="376" spans="1:6" x14ac:dyDescent="0.2">
      <c r="A376" s="210" t="s">
        <v>1017</v>
      </c>
      <c r="B376" s="210" t="s">
        <v>1760</v>
      </c>
      <c r="C376" s="202" t="s">
        <v>1759</v>
      </c>
      <c r="D376" s="210" t="s">
        <v>6</v>
      </c>
    </row>
    <row r="378" spans="1:6" x14ac:dyDescent="0.2">
      <c r="A378" s="210" t="s">
        <v>1119</v>
      </c>
      <c r="B378" s="210" t="s">
        <v>1515</v>
      </c>
      <c r="C378" s="202" t="s">
        <v>1162</v>
      </c>
    </row>
    <row r="379" spans="1:6" x14ac:dyDescent="0.2">
      <c r="A379" s="210" t="s">
        <v>1009</v>
      </c>
      <c r="B379" s="210" t="s">
        <v>1516</v>
      </c>
      <c r="C379" s="202" t="s">
        <v>1163</v>
      </c>
      <c r="D379" s="210" t="s">
        <v>8</v>
      </c>
    </row>
    <row r="380" spans="1:6" x14ac:dyDescent="0.2">
      <c r="A380" s="210" t="s">
        <v>1012</v>
      </c>
      <c r="B380" s="210" t="s">
        <v>1517</v>
      </c>
      <c r="C380" s="202" t="s">
        <v>1518</v>
      </c>
      <c r="D380" s="210" t="s">
        <v>1519</v>
      </c>
      <c r="F380" s="206" t="s">
        <v>1531</v>
      </c>
    </row>
    <row r="381" spans="1:6" x14ac:dyDescent="0.2">
      <c r="A381" s="210" t="s">
        <v>1014</v>
      </c>
      <c r="B381" s="210" t="s">
        <v>1520</v>
      </c>
      <c r="C381" s="202" t="s">
        <v>1521</v>
      </c>
      <c r="D381" s="210" t="s">
        <v>1519</v>
      </c>
    </row>
    <row r="382" spans="1:6" x14ac:dyDescent="0.2">
      <c r="A382" s="210" t="s">
        <v>1016</v>
      </c>
      <c r="B382" s="210" t="s">
        <v>1569</v>
      </c>
      <c r="C382" s="202" t="s">
        <v>1635</v>
      </c>
      <c r="D382" s="210" t="s">
        <v>1519</v>
      </c>
    </row>
    <row r="383" spans="1:6" x14ac:dyDescent="0.2">
      <c r="A383" s="210" t="s">
        <v>1017</v>
      </c>
      <c r="B383" s="210" t="s">
        <v>1570</v>
      </c>
      <c r="C383" s="202" t="s">
        <v>1636</v>
      </c>
      <c r="D383" s="210" t="s">
        <v>1519</v>
      </c>
    </row>
    <row r="384" spans="1:6" x14ac:dyDescent="0.2">
      <c r="A384" s="210" t="s">
        <v>1019</v>
      </c>
      <c r="B384" s="210" t="s">
        <v>1637</v>
      </c>
      <c r="C384" s="202" t="s">
        <v>1638</v>
      </c>
      <c r="D384" s="210" t="s">
        <v>6</v>
      </c>
    </row>
    <row r="385" spans="1:4" x14ac:dyDescent="0.2">
      <c r="A385" s="210" t="s">
        <v>1020</v>
      </c>
      <c r="B385" s="210" t="s">
        <v>1694</v>
      </c>
      <c r="C385" s="202" t="s">
        <v>1693</v>
      </c>
      <c r="D385" s="210" t="s">
        <v>6</v>
      </c>
    </row>
    <row r="386" spans="1:4" x14ac:dyDescent="0.2">
      <c r="A386" s="210" t="s">
        <v>1036</v>
      </c>
      <c r="B386" s="210" t="s">
        <v>1695</v>
      </c>
      <c r="C386" s="202" t="s">
        <v>1696</v>
      </c>
      <c r="D386" s="210" t="s">
        <v>1519</v>
      </c>
    </row>
    <row r="387" spans="1:4" x14ac:dyDescent="0.2">
      <c r="A387" s="210" t="s">
        <v>1038</v>
      </c>
      <c r="B387" s="210" t="s">
        <v>1700</v>
      </c>
      <c r="C387" s="202" t="s">
        <v>1530</v>
      </c>
      <c r="D387" s="210" t="s">
        <v>6</v>
      </c>
    </row>
    <row r="388" spans="1:4" x14ac:dyDescent="0.2">
      <c r="A388" s="210" t="s">
        <v>1040</v>
      </c>
      <c r="B388" s="210" t="s">
        <v>1709</v>
      </c>
      <c r="C388" s="202" t="s">
        <v>1708</v>
      </c>
      <c r="D388" s="210" t="s">
        <v>1519</v>
      </c>
    </row>
    <row r="389" spans="1:4" x14ac:dyDescent="0.2">
      <c r="A389" s="210" t="s">
        <v>1042</v>
      </c>
      <c r="B389" s="210" t="s">
        <v>1762</v>
      </c>
      <c r="C389" s="202" t="s">
        <v>1761</v>
      </c>
      <c r="D389" s="210" t="s">
        <v>1519</v>
      </c>
    </row>
    <row r="390" spans="1:4" x14ac:dyDescent="0.2">
      <c r="A390" s="210" t="s">
        <v>1044</v>
      </c>
      <c r="B390" s="210" t="s">
        <v>1764</v>
      </c>
      <c r="C390" s="202" t="s">
        <v>1763</v>
      </c>
      <c r="D390" s="210" t="s">
        <v>6</v>
      </c>
    </row>
    <row r="391" spans="1:4" x14ac:dyDescent="0.2">
      <c r="A391" s="210" t="s">
        <v>1094</v>
      </c>
      <c r="B391" s="210" t="s">
        <v>1849</v>
      </c>
      <c r="C391" s="202" t="s">
        <v>1848</v>
      </c>
      <c r="D391" s="210" t="s">
        <v>6</v>
      </c>
    </row>
    <row r="392" spans="1:4" x14ac:dyDescent="0.2">
      <c r="A392" s="210" t="s">
        <v>1106</v>
      </c>
      <c r="B392" s="210" t="s">
        <v>1851</v>
      </c>
      <c r="C392" s="202" t="s">
        <v>1850</v>
      </c>
      <c r="D392" s="210" t="s">
        <v>6</v>
      </c>
    </row>
    <row r="395" spans="1:4" x14ac:dyDescent="0.2">
      <c r="A395" s="210" t="s">
        <v>1410</v>
      </c>
      <c r="B395" s="210" t="s">
        <v>1522</v>
      </c>
      <c r="C395" s="277" t="s">
        <v>1726</v>
      </c>
      <c r="D395" s="210" t="s">
        <v>6</v>
      </c>
    </row>
    <row r="397" spans="1:4" x14ac:dyDescent="0.2">
      <c r="A397" s="210" t="s">
        <v>1412</v>
      </c>
      <c r="B397" s="210" t="s">
        <v>1285</v>
      </c>
      <c r="C397" s="202" t="s">
        <v>1169</v>
      </c>
    </row>
    <row r="398" spans="1:4" x14ac:dyDescent="0.2">
      <c r="A398" s="210" t="s">
        <v>1009</v>
      </c>
      <c r="B398" s="210" t="s">
        <v>1523</v>
      </c>
      <c r="C398" s="202" t="s">
        <v>1170</v>
      </c>
      <c r="D398" s="210" t="s">
        <v>828</v>
      </c>
    </row>
    <row r="399" spans="1:4" x14ac:dyDescent="0.2">
      <c r="A399" s="210" t="s">
        <v>1012</v>
      </c>
      <c r="B399" s="210" t="s">
        <v>1286</v>
      </c>
      <c r="C399" s="202" t="s">
        <v>1524</v>
      </c>
      <c r="D399" s="210" t="s">
        <v>8</v>
      </c>
    </row>
    <row r="400" spans="1:4" x14ac:dyDescent="0.2">
      <c r="A400" s="210" t="s">
        <v>1014</v>
      </c>
      <c r="B400" s="210" t="s">
        <v>1525</v>
      </c>
      <c r="C400" s="202" t="s">
        <v>1135</v>
      </c>
      <c r="D400" s="210" t="s">
        <v>8</v>
      </c>
    </row>
    <row r="401" spans="1:4" x14ac:dyDescent="0.2">
      <c r="A401" s="210" t="s">
        <v>1016</v>
      </c>
      <c r="B401" s="210" t="s">
        <v>1526</v>
      </c>
      <c r="C401" s="202" t="s">
        <v>1171</v>
      </c>
      <c r="D401" s="210" t="s">
        <v>6</v>
      </c>
    </row>
    <row r="402" spans="1:4" x14ac:dyDescent="0.2">
      <c r="A402" s="210" t="s">
        <v>1017</v>
      </c>
      <c r="B402" s="210" t="s">
        <v>1527</v>
      </c>
      <c r="C402" s="202" t="s">
        <v>1528</v>
      </c>
      <c r="D402" s="210" t="s">
        <v>828</v>
      </c>
    </row>
    <row r="403" spans="1:4" x14ac:dyDescent="0.2">
      <c r="A403" s="210" t="s">
        <v>1019</v>
      </c>
      <c r="B403" s="210" t="s">
        <v>1639</v>
      </c>
      <c r="C403" s="202" t="s">
        <v>1640</v>
      </c>
      <c r="D403" s="210" t="s">
        <v>6</v>
      </c>
    </row>
    <row r="404" spans="1:4" x14ac:dyDescent="0.2">
      <c r="A404" s="210" t="s">
        <v>1020</v>
      </c>
      <c r="B404" s="210" t="s">
        <v>1641</v>
      </c>
      <c r="C404" s="202" t="s">
        <v>1642</v>
      </c>
      <c r="D404" s="210" t="s">
        <v>6</v>
      </c>
    </row>
    <row r="405" spans="1:4" x14ac:dyDescent="0.2">
      <c r="A405" s="210" t="s">
        <v>1036</v>
      </c>
      <c r="B405" s="210" t="s">
        <v>1643</v>
      </c>
      <c r="C405" s="202" t="s">
        <v>1644</v>
      </c>
      <c r="D405" s="210" t="s">
        <v>6</v>
      </c>
    </row>
    <row r="406" spans="1:4" x14ac:dyDescent="0.2">
      <c r="A406" s="210" t="s">
        <v>1038</v>
      </c>
      <c r="B406" s="210" t="s">
        <v>1645</v>
      </c>
      <c r="C406" s="202" t="s">
        <v>1692</v>
      </c>
      <c r="D406" s="210" t="s">
        <v>6</v>
      </c>
    </row>
    <row r="407" spans="1:4" x14ac:dyDescent="0.2">
      <c r="A407" s="210" t="s">
        <v>1040</v>
      </c>
      <c r="B407" s="210" t="s">
        <v>1646</v>
      </c>
      <c r="C407" s="202" t="s">
        <v>1647</v>
      </c>
      <c r="D407" s="210" t="s">
        <v>6</v>
      </c>
    </row>
    <row r="408" spans="1:4" x14ac:dyDescent="0.2">
      <c r="A408" s="210" t="s">
        <v>1042</v>
      </c>
      <c r="B408" s="210" t="s">
        <v>1690</v>
      </c>
      <c r="C408" s="202" t="s">
        <v>1640</v>
      </c>
      <c r="D408" s="210" t="s">
        <v>6</v>
      </c>
    </row>
    <row r="409" spans="1:4" x14ac:dyDescent="0.2">
      <c r="A409" s="210" t="s">
        <v>1044</v>
      </c>
      <c r="B409" s="210" t="s">
        <v>1691</v>
      </c>
      <c r="C409" s="202" t="s">
        <v>1712</v>
      </c>
      <c r="D409" s="210" t="s">
        <v>6</v>
      </c>
    </row>
    <row r="410" spans="1:4" x14ac:dyDescent="0.2">
      <c r="B410" s="210" t="s">
        <v>1714</v>
      </c>
      <c r="C410" s="202" t="s">
        <v>1713</v>
      </c>
      <c r="D410" s="210" t="s">
        <v>6</v>
      </c>
    </row>
    <row r="412" spans="1:4" x14ac:dyDescent="0.2">
      <c r="A412" s="210">
        <v>33</v>
      </c>
      <c r="B412" s="210" t="s">
        <v>1287</v>
      </c>
      <c r="C412" s="277" t="s">
        <v>1529</v>
      </c>
      <c r="D412" s="210" t="s">
        <v>6</v>
      </c>
    </row>
    <row r="414" spans="1:4" x14ac:dyDescent="0.2">
      <c r="A414" s="210">
        <v>34</v>
      </c>
      <c r="B414" s="210" t="s">
        <v>1544</v>
      </c>
      <c r="C414" s="277" t="s">
        <v>1649</v>
      </c>
    </row>
    <row r="415" spans="1:4" x14ac:dyDescent="0.2">
      <c r="A415" s="210" t="s">
        <v>1009</v>
      </c>
      <c r="B415" s="210" t="s">
        <v>1652</v>
      </c>
      <c r="C415" s="202" t="s">
        <v>1651</v>
      </c>
      <c r="D415" s="210" t="s">
        <v>1519</v>
      </c>
    </row>
    <row r="416" spans="1:4" x14ac:dyDescent="0.2">
      <c r="A416" s="210" t="s">
        <v>1012</v>
      </c>
      <c r="B416" s="210" t="s">
        <v>1653</v>
      </c>
      <c r="C416" s="202" t="s">
        <v>1656</v>
      </c>
      <c r="D416" s="210" t="s">
        <v>1519</v>
      </c>
    </row>
    <row r="417" spans="1:4" x14ac:dyDescent="0.2">
      <c r="A417" s="210" t="s">
        <v>1014</v>
      </c>
      <c r="B417" s="210" t="s">
        <v>1654</v>
      </c>
      <c r="C417" s="202" t="s">
        <v>1657</v>
      </c>
      <c r="D417" s="210" t="s">
        <v>1519</v>
      </c>
    </row>
    <row r="418" spans="1:4" x14ac:dyDescent="0.2">
      <c r="A418" s="210" t="s">
        <v>1016</v>
      </c>
      <c r="B418" s="210" t="s">
        <v>1655</v>
      </c>
      <c r="C418" s="202" t="s">
        <v>1650</v>
      </c>
      <c r="D418" s="210" t="s">
        <v>1519</v>
      </c>
    </row>
    <row r="420" spans="1:4" x14ac:dyDescent="0.2">
      <c r="A420" s="210">
        <v>35</v>
      </c>
      <c r="B420" s="210" t="s">
        <v>1545</v>
      </c>
      <c r="C420" s="202" t="s">
        <v>1678</v>
      </c>
    </row>
    <row r="421" spans="1:4" x14ac:dyDescent="0.2">
      <c r="A421" s="210" t="s">
        <v>1009</v>
      </c>
      <c r="B421" s="210" t="s">
        <v>1554</v>
      </c>
      <c r="C421" s="202" t="s">
        <v>1679</v>
      </c>
      <c r="D421" s="210" t="s">
        <v>828</v>
      </c>
    </row>
    <row r="422" spans="1:4" x14ac:dyDescent="0.2">
      <c r="A422" s="210" t="s">
        <v>1012</v>
      </c>
      <c r="B422" s="210" t="s">
        <v>1555</v>
      </c>
      <c r="C422" s="202" t="s">
        <v>1680</v>
      </c>
      <c r="D422" s="210" t="s">
        <v>1519</v>
      </c>
    </row>
    <row r="423" spans="1:4" x14ac:dyDescent="0.2">
      <c r="A423" s="210" t="s">
        <v>1014</v>
      </c>
      <c r="B423" s="210" t="s">
        <v>1556</v>
      </c>
      <c r="C423" s="202" t="s">
        <v>1681</v>
      </c>
      <c r="D423" s="210" t="s">
        <v>1519</v>
      </c>
    </row>
    <row r="424" spans="1:4" x14ac:dyDescent="0.2">
      <c r="A424" s="210" t="s">
        <v>1016</v>
      </c>
      <c r="B424" s="210" t="s">
        <v>1557</v>
      </c>
      <c r="C424" s="202" t="s">
        <v>1682</v>
      </c>
      <c r="D424" s="210" t="s">
        <v>828</v>
      </c>
    </row>
    <row r="426" spans="1:4" x14ac:dyDescent="0.2">
      <c r="A426" s="210">
        <v>36</v>
      </c>
      <c r="B426" s="210" t="s">
        <v>1685</v>
      </c>
      <c r="C426" s="202" t="s">
        <v>1686</v>
      </c>
      <c r="D426" s="210" t="s">
        <v>6</v>
      </c>
    </row>
    <row r="427" spans="1:4" x14ac:dyDescent="0.2">
      <c r="A427" s="210" t="s">
        <v>1009</v>
      </c>
      <c r="B427" s="210" t="s">
        <v>1554</v>
      </c>
    </row>
  </sheetData>
  <conditionalFormatting sqref="C3">
    <cfRule type="expression" dxfId="68" priority="76" stopIfTrue="1">
      <formula>#REF!&gt;0</formula>
    </cfRule>
    <cfRule type="expression" dxfId="67" priority="77" stopIfTrue="1">
      <formula>#REF!&gt;0</formula>
    </cfRule>
    <cfRule type="expression" dxfId="66" priority="78" stopIfTrue="1">
      <formula>#REF!&gt;0</formula>
    </cfRule>
  </conditionalFormatting>
  <conditionalFormatting sqref="C19">
    <cfRule type="expression" dxfId="65" priority="73" stopIfTrue="1">
      <formula>#REF!&gt;0</formula>
    </cfRule>
    <cfRule type="expression" dxfId="64" priority="74" stopIfTrue="1">
      <formula>#REF!&gt;0</formula>
    </cfRule>
    <cfRule type="expression" dxfId="63" priority="75" stopIfTrue="1">
      <formula>#REF!&gt;0</formula>
    </cfRule>
  </conditionalFormatting>
  <conditionalFormatting sqref="C27">
    <cfRule type="expression" dxfId="62" priority="70" stopIfTrue="1">
      <formula>#REF!&gt;0</formula>
    </cfRule>
    <cfRule type="expression" dxfId="61" priority="71" stopIfTrue="1">
      <formula>#REF!&gt;0</formula>
    </cfRule>
    <cfRule type="expression" dxfId="60" priority="72" stopIfTrue="1">
      <formula>#REF!&gt;0</formula>
    </cfRule>
  </conditionalFormatting>
  <conditionalFormatting sqref="C230">
    <cfRule type="expression" dxfId="59" priority="67" stopIfTrue="1">
      <formula>#REF!&gt;0</formula>
    </cfRule>
    <cfRule type="expression" dxfId="58" priority="68" stopIfTrue="1">
      <formula>#REF!&gt;0</formula>
    </cfRule>
    <cfRule type="expression" dxfId="57" priority="69" stopIfTrue="1">
      <formula>#REF!&gt;0</formula>
    </cfRule>
  </conditionalFormatting>
  <conditionalFormatting sqref="C128">
    <cfRule type="expression" dxfId="56" priority="64" stopIfTrue="1">
      <formula>#REF!&gt;0</formula>
    </cfRule>
    <cfRule type="expression" dxfId="55" priority="65" stopIfTrue="1">
      <formula>#REF!&gt;0</formula>
    </cfRule>
    <cfRule type="expression" dxfId="54" priority="66" stopIfTrue="1">
      <formula>#REF!&gt;0</formula>
    </cfRule>
  </conditionalFormatting>
  <conditionalFormatting sqref="C139">
    <cfRule type="expression" dxfId="53" priority="61" stopIfTrue="1">
      <formula>#REF!&gt;0</formula>
    </cfRule>
    <cfRule type="expression" dxfId="52" priority="62" stopIfTrue="1">
      <formula>#REF!&gt;0</formula>
    </cfRule>
    <cfRule type="expression" dxfId="51" priority="63" stopIfTrue="1">
      <formula>#REF!&gt;0</formula>
    </cfRule>
  </conditionalFormatting>
  <conditionalFormatting sqref="C148">
    <cfRule type="expression" dxfId="50" priority="58" stopIfTrue="1">
      <formula>#REF!&gt;0</formula>
    </cfRule>
    <cfRule type="expression" dxfId="49" priority="59" stopIfTrue="1">
      <formula>#REF!&gt;0</formula>
    </cfRule>
    <cfRule type="expression" dxfId="48" priority="60" stopIfTrue="1">
      <formula>#REF!&gt;0</formula>
    </cfRule>
  </conditionalFormatting>
  <conditionalFormatting sqref="C167:C170">
    <cfRule type="expression" dxfId="47" priority="55" stopIfTrue="1">
      <formula>#REF!&gt;0</formula>
    </cfRule>
    <cfRule type="expression" dxfId="46" priority="56" stopIfTrue="1">
      <formula>#REF!&gt;0</formula>
    </cfRule>
    <cfRule type="expression" dxfId="45" priority="57" stopIfTrue="1">
      <formula>#REF!&gt;0</formula>
    </cfRule>
  </conditionalFormatting>
  <conditionalFormatting sqref="C175">
    <cfRule type="expression" dxfId="44" priority="52" stopIfTrue="1">
      <formula>#REF!&gt;0</formula>
    </cfRule>
    <cfRule type="expression" dxfId="43" priority="53" stopIfTrue="1">
      <formula>#REF!&gt;0</formula>
    </cfRule>
    <cfRule type="expression" dxfId="42" priority="54" stopIfTrue="1">
      <formula>#REF!&gt;0</formula>
    </cfRule>
  </conditionalFormatting>
  <conditionalFormatting sqref="C190:C194">
    <cfRule type="expression" dxfId="41" priority="49" stopIfTrue="1">
      <formula>#REF!&gt;0</formula>
    </cfRule>
    <cfRule type="expression" dxfId="40" priority="50" stopIfTrue="1">
      <formula>#REF!&gt;0</formula>
    </cfRule>
    <cfRule type="expression" dxfId="39" priority="51" stopIfTrue="1">
      <formula>#REF!&gt;0</formula>
    </cfRule>
  </conditionalFormatting>
  <conditionalFormatting sqref="C215">
    <cfRule type="expression" dxfId="38" priority="46" stopIfTrue="1">
      <formula>#REF!&gt;0</formula>
    </cfRule>
    <cfRule type="expression" dxfId="37" priority="47" stopIfTrue="1">
      <formula>#REF!&gt;0</formula>
    </cfRule>
    <cfRule type="expression" dxfId="36" priority="48" stopIfTrue="1">
      <formula>#REF!&gt;0</formula>
    </cfRule>
  </conditionalFormatting>
  <conditionalFormatting sqref="C238">
    <cfRule type="expression" dxfId="35" priority="40" stopIfTrue="1">
      <formula>#REF!&gt;0</formula>
    </cfRule>
    <cfRule type="expression" dxfId="34" priority="41" stopIfTrue="1">
      <formula>#REF!&gt;0</formula>
    </cfRule>
    <cfRule type="expression" dxfId="33" priority="42" stopIfTrue="1">
      <formula>#REF!&gt;0</formula>
    </cfRule>
  </conditionalFormatting>
  <conditionalFormatting sqref="C311">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C13">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C56">
    <cfRule type="expression" dxfId="26" priority="28" stopIfTrue="1">
      <formula>#REF!&gt;0</formula>
    </cfRule>
    <cfRule type="expression" dxfId="25" priority="29" stopIfTrue="1">
      <formula>#REF!&gt;0</formula>
    </cfRule>
    <cfRule type="expression" dxfId="24" priority="30" stopIfTrue="1">
      <formula>#REF!&gt;0</formula>
    </cfRule>
  </conditionalFormatting>
  <conditionalFormatting sqref="C71">
    <cfRule type="expression" dxfId="23" priority="25" stopIfTrue="1">
      <formula>#REF!&gt;0</formula>
    </cfRule>
    <cfRule type="expression" dxfId="22" priority="26" stopIfTrue="1">
      <formula>#REF!&gt;0</formula>
    </cfRule>
    <cfRule type="expression" dxfId="21" priority="27" stopIfTrue="1">
      <formula>#REF!&gt;0</formula>
    </cfRule>
  </conditionalFormatting>
  <conditionalFormatting sqref="C97">
    <cfRule type="expression" dxfId="20" priority="22" stopIfTrue="1">
      <formula>#REF!&gt;0</formula>
    </cfRule>
    <cfRule type="expression" dxfId="19" priority="23" stopIfTrue="1">
      <formula>#REF!&gt;0</formula>
    </cfRule>
    <cfRule type="expression" dxfId="18" priority="24" stopIfTrue="1">
      <formula>#REF!&gt;0</formula>
    </cfRule>
  </conditionalFormatting>
  <conditionalFormatting sqref="C90">
    <cfRule type="expression" dxfId="17" priority="19" stopIfTrue="1">
      <formula>#REF!&gt;0</formula>
    </cfRule>
    <cfRule type="expression" dxfId="16" priority="20" stopIfTrue="1">
      <formula>#REF!&gt;0</formula>
    </cfRule>
    <cfRule type="expression" dxfId="15" priority="21" stopIfTrue="1">
      <formula>#REF!&gt;0</formula>
    </cfRule>
  </conditionalFormatting>
  <conditionalFormatting sqref="C104">
    <cfRule type="expression" dxfId="14" priority="16" stopIfTrue="1">
      <formula>#REF!&gt;0</formula>
    </cfRule>
    <cfRule type="expression" dxfId="13" priority="17" stopIfTrue="1">
      <formula>#REF!&gt;0</formula>
    </cfRule>
    <cfRule type="expression" dxfId="12" priority="18" stopIfTrue="1">
      <formula>#REF!&gt;0</formula>
    </cfRule>
  </conditionalFormatting>
  <conditionalFormatting sqref="C109:C111 C113">
    <cfRule type="expression" dxfId="11" priority="13" stopIfTrue="1">
      <formula>#REF!&gt;0</formula>
    </cfRule>
    <cfRule type="expression" dxfId="10" priority="14" stopIfTrue="1">
      <formula>#REF!&gt;0</formula>
    </cfRule>
    <cfRule type="expression" dxfId="9" priority="15" stopIfTrue="1">
      <formula>#REF!&gt;0</formula>
    </cfRule>
  </conditionalFormatting>
  <conditionalFormatting sqref="C234:C236">
    <cfRule type="expression" dxfId="8" priority="10" stopIfTrue="1">
      <formula>#REF!&gt;0</formula>
    </cfRule>
    <cfRule type="expression" dxfId="7" priority="11" stopIfTrue="1">
      <formula>#REF!&gt;0</formula>
    </cfRule>
    <cfRule type="expression" dxfId="6" priority="12" stopIfTrue="1">
      <formula>#REF!&gt;0</formula>
    </cfRule>
  </conditionalFormatting>
  <conditionalFormatting sqref="C330">
    <cfRule type="expression" dxfId="5" priority="7" stopIfTrue="1">
      <formula>#REF!&gt;0</formula>
    </cfRule>
    <cfRule type="expression" dxfId="4" priority="8" stopIfTrue="1">
      <formula>#REF!&gt;0</formula>
    </cfRule>
    <cfRule type="expression" dxfId="3" priority="9" stopIfTrue="1">
      <formula>#REF!&gt;0</formula>
    </cfRule>
  </conditionalFormatting>
  <conditionalFormatting sqref="C339:C340">
    <cfRule type="expression" dxfId="2" priority="4" stopIfTrue="1">
      <formula>#REF!&gt;0</formula>
    </cfRule>
    <cfRule type="expression" dxfId="1" priority="5" stopIfTrue="1">
      <formula>#REF!&gt;0</formula>
    </cfRule>
    <cfRule type="expression" dxfId="0" priority="6" stopIfTrue="1">
      <formula>#REF!&gt;0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zoomScale="90" workbookViewId="0">
      <selection activeCell="I59" sqref="I59"/>
    </sheetView>
  </sheetViews>
  <sheetFormatPr baseColWidth="10" defaultColWidth="2.42578125" defaultRowHeight="12.75" x14ac:dyDescent="0.2"/>
  <cols>
    <col min="1" max="1" width="19.85546875" style="2" customWidth="1"/>
    <col min="2" max="2" width="17.85546875" style="2" customWidth="1"/>
    <col min="3" max="3" width="9.7109375" style="2" customWidth="1"/>
    <col min="4" max="106" width="5.7109375" style="5" customWidth="1"/>
    <col min="107" max="236" width="2.42578125" style="5"/>
    <col min="237" max="244" width="2.42578125" style="5" customWidth="1"/>
    <col min="245" max="245" width="105.28515625" style="5" customWidth="1"/>
    <col min="246" max="246" width="15.28515625" style="5" customWidth="1"/>
    <col min="247" max="247" width="5.28515625" style="5" customWidth="1"/>
    <col min="248" max="256" width="2.42578125" style="5" customWidth="1"/>
    <col min="257" max="257" width="73.42578125" style="5" customWidth="1"/>
    <col min="258" max="258" width="17.85546875" style="5" customWidth="1"/>
    <col min="259" max="259" width="9.7109375" style="5" customWidth="1"/>
    <col min="260" max="260" width="12.28515625" style="5" customWidth="1"/>
    <col min="261" max="261" width="11.28515625" style="5" customWidth="1"/>
    <col min="262" max="262" width="10.7109375" style="5" customWidth="1"/>
    <col min="263" max="263" width="12.28515625" style="5" customWidth="1"/>
    <col min="264" max="264" width="11.28515625" style="5" customWidth="1"/>
    <col min="265" max="265" width="6.85546875" style="5" customWidth="1"/>
    <col min="266" max="492" width="2.42578125" style="5"/>
    <col min="493" max="500" width="2.42578125" style="5" customWidth="1"/>
    <col min="501" max="501" width="105.28515625" style="5" customWidth="1"/>
    <col min="502" max="502" width="15.28515625" style="5" customWidth="1"/>
    <col min="503" max="503" width="5.28515625" style="5" customWidth="1"/>
    <col min="504" max="512" width="2.42578125" style="5" customWidth="1"/>
    <col min="513" max="513" width="73.42578125" style="5" customWidth="1"/>
    <col min="514" max="514" width="17.85546875" style="5" customWidth="1"/>
    <col min="515" max="515" width="9.7109375" style="5" customWidth="1"/>
    <col min="516" max="516" width="12.28515625" style="5" customWidth="1"/>
    <col min="517" max="517" width="11.28515625" style="5" customWidth="1"/>
    <col min="518" max="518" width="10.7109375" style="5" customWidth="1"/>
    <col min="519" max="519" width="12.28515625" style="5" customWidth="1"/>
    <col min="520" max="520" width="11.28515625" style="5" customWidth="1"/>
    <col min="521" max="521" width="6.85546875" style="5" customWidth="1"/>
    <col min="522" max="748" width="2.42578125" style="5"/>
    <col min="749" max="756" width="2.42578125" style="5" customWidth="1"/>
    <col min="757" max="757" width="105.28515625" style="5" customWidth="1"/>
    <col min="758" max="758" width="15.28515625" style="5" customWidth="1"/>
    <col min="759" max="759" width="5.28515625" style="5" customWidth="1"/>
    <col min="760" max="768" width="2.42578125" style="5" customWidth="1"/>
    <col min="769" max="769" width="73.42578125" style="5" customWidth="1"/>
    <col min="770" max="770" width="17.85546875" style="5" customWidth="1"/>
    <col min="771" max="771" width="9.7109375" style="5" customWidth="1"/>
    <col min="772" max="772" width="12.28515625" style="5" customWidth="1"/>
    <col min="773" max="773" width="11.28515625" style="5" customWidth="1"/>
    <col min="774" max="774" width="10.7109375" style="5" customWidth="1"/>
    <col min="775" max="775" width="12.28515625" style="5" customWidth="1"/>
    <col min="776" max="776" width="11.28515625" style="5" customWidth="1"/>
    <col min="777" max="777" width="6.85546875" style="5" customWidth="1"/>
    <col min="778" max="1004" width="2.42578125" style="5"/>
    <col min="1005" max="1012" width="2.42578125" style="5" customWidth="1"/>
    <col min="1013" max="1013" width="105.28515625" style="5" customWidth="1"/>
    <col min="1014" max="1014" width="15.28515625" style="5" customWidth="1"/>
    <col min="1015" max="1015" width="5.28515625" style="5" customWidth="1"/>
    <col min="1016" max="1024" width="2.42578125" style="5" customWidth="1"/>
    <col min="1025" max="1025" width="73.42578125" style="5" customWidth="1"/>
    <col min="1026" max="1026" width="17.85546875" style="5" customWidth="1"/>
    <col min="1027" max="1027" width="9.7109375" style="5" customWidth="1"/>
    <col min="1028" max="1028" width="12.28515625" style="5" customWidth="1"/>
    <col min="1029" max="1029" width="11.28515625" style="5" customWidth="1"/>
    <col min="1030" max="1030" width="10.7109375" style="5" customWidth="1"/>
    <col min="1031" max="1031" width="12.28515625" style="5" customWidth="1"/>
    <col min="1032" max="1032" width="11.28515625" style="5" customWidth="1"/>
    <col min="1033" max="1033" width="6.85546875" style="5" customWidth="1"/>
    <col min="1034" max="1260" width="2.42578125" style="5"/>
    <col min="1261" max="1268" width="2.42578125" style="5" customWidth="1"/>
    <col min="1269" max="1269" width="105.28515625" style="5" customWidth="1"/>
    <col min="1270" max="1270" width="15.28515625" style="5" customWidth="1"/>
    <col min="1271" max="1271" width="5.28515625" style="5" customWidth="1"/>
    <col min="1272" max="1280" width="2.42578125" style="5" customWidth="1"/>
    <col min="1281" max="1281" width="73.42578125" style="5" customWidth="1"/>
    <col min="1282" max="1282" width="17.85546875" style="5" customWidth="1"/>
    <col min="1283" max="1283" width="9.7109375" style="5" customWidth="1"/>
    <col min="1284" max="1284" width="12.28515625" style="5" customWidth="1"/>
    <col min="1285" max="1285" width="11.28515625" style="5" customWidth="1"/>
    <col min="1286" max="1286" width="10.7109375" style="5" customWidth="1"/>
    <col min="1287" max="1287" width="12.28515625" style="5" customWidth="1"/>
    <col min="1288" max="1288" width="11.28515625" style="5" customWidth="1"/>
    <col min="1289" max="1289" width="6.85546875" style="5" customWidth="1"/>
    <col min="1290" max="1516" width="2.42578125" style="5"/>
    <col min="1517" max="1524" width="2.42578125" style="5" customWidth="1"/>
    <col min="1525" max="1525" width="105.28515625" style="5" customWidth="1"/>
    <col min="1526" max="1526" width="15.28515625" style="5" customWidth="1"/>
    <col min="1527" max="1527" width="5.28515625" style="5" customWidth="1"/>
    <col min="1528" max="1536" width="2.42578125" style="5" customWidth="1"/>
    <col min="1537" max="1537" width="73.42578125" style="5" customWidth="1"/>
    <col min="1538" max="1538" width="17.85546875" style="5" customWidth="1"/>
    <col min="1539" max="1539" width="9.7109375" style="5" customWidth="1"/>
    <col min="1540" max="1540" width="12.28515625" style="5" customWidth="1"/>
    <col min="1541" max="1541" width="11.28515625" style="5" customWidth="1"/>
    <col min="1542" max="1542" width="10.7109375" style="5" customWidth="1"/>
    <col min="1543" max="1543" width="12.28515625" style="5" customWidth="1"/>
    <col min="1544" max="1544" width="11.28515625" style="5" customWidth="1"/>
    <col min="1545" max="1545" width="6.85546875" style="5" customWidth="1"/>
    <col min="1546" max="1772" width="2.42578125" style="5"/>
    <col min="1773" max="1780" width="2.42578125" style="5" customWidth="1"/>
    <col min="1781" max="1781" width="105.28515625" style="5" customWidth="1"/>
    <col min="1782" max="1782" width="15.28515625" style="5" customWidth="1"/>
    <col min="1783" max="1783" width="5.28515625" style="5" customWidth="1"/>
    <col min="1784" max="1792" width="2.42578125" style="5" customWidth="1"/>
    <col min="1793" max="1793" width="73.42578125" style="5" customWidth="1"/>
    <col min="1794" max="1794" width="17.85546875" style="5" customWidth="1"/>
    <col min="1795" max="1795" width="9.7109375" style="5" customWidth="1"/>
    <col min="1796" max="1796" width="12.28515625" style="5" customWidth="1"/>
    <col min="1797" max="1797" width="11.28515625" style="5" customWidth="1"/>
    <col min="1798" max="1798" width="10.7109375" style="5" customWidth="1"/>
    <col min="1799" max="1799" width="12.28515625" style="5" customWidth="1"/>
    <col min="1800" max="1800" width="11.28515625" style="5" customWidth="1"/>
    <col min="1801" max="1801" width="6.85546875" style="5" customWidth="1"/>
    <col min="1802" max="2028" width="2.42578125" style="5"/>
    <col min="2029" max="2036" width="2.42578125" style="5" customWidth="1"/>
    <col min="2037" max="2037" width="105.28515625" style="5" customWidth="1"/>
    <col min="2038" max="2038" width="15.28515625" style="5" customWidth="1"/>
    <col min="2039" max="2039" width="5.28515625" style="5" customWidth="1"/>
    <col min="2040" max="2048" width="2.42578125" style="5" customWidth="1"/>
    <col min="2049" max="2049" width="73.42578125" style="5" customWidth="1"/>
    <col min="2050" max="2050" width="17.85546875" style="5" customWidth="1"/>
    <col min="2051" max="2051" width="9.7109375" style="5" customWidth="1"/>
    <col min="2052" max="2052" width="12.28515625" style="5" customWidth="1"/>
    <col min="2053" max="2053" width="11.28515625" style="5" customWidth="1"/>
    <col min="2054" max="2054" width="10.7109375" style="5" customWidth="1"/>
    <col min="2055" max="2055" width="12.28515625" style="5" customWidth="1"/>
    <col min="2056" max="2056" width="11.28515625" style="5" customWidth="1"/>
    <col min="2057" max="2057" width="6.85546875" style="5" customWidth="1"/>
    <col min="2058" max="2284" width="2.42578125" style="5"/>
    <col min="2285" max="2292" width="2.42578125" style="5" customWidth="1"/>
    <col min="2293" max="2293" width="105.28515625" style="5" customWidth="1"/>
    <col min="2294" max="2294" width="15.28515625" style="5" customWidth="1"/>
    <col min="2295" max="2295" width="5.28515625" style="5" customWidth="1"/>
    <col min="2296" max="2304" width="2.42578125" style="5" customWidth="1"/>
    <col min="2305" max="2305" width="73.42578125" style="5" customWidth="1"/>
    <col min="2306" max="2306" width="17.85546875" style="5" customWidth="1"/>
    <col min="2307" max="2307" width="9.7109375" style="5" customWidth="1"/>
    <col min="2308" max="2308" width="12.28515625" style="5" customWidth="1"/>
    <col min="2309" max="2309" width="11.28515625" style="5" customWidth="1"/>
    <col min="2310" max="2310" width="10.7109375" style="5" customWidth="1"/>
    <col min="2311" max="2311" width="12.28515625" style="5" customWidth="1"/>
    <col min="2312" max="2312" width="11.28515625" style="5" customWidth="1"/>
    <col min="2313" max="2313" width="6.85546875" style="5" customWidth="1"/>
    <col min="2314" max="2540" width="2.42578125" style="5"/>
    <col min="2541" max="2548" width="2.42578125" style="5" customWidth="1"/>
    <col min="2549" max="2549" width="105.28515625" style="5" customWidth="1"/>
    <col min="2550" max="2550" width="15.28515625" style="5" customWidth="1"/>
    <col min="2551" max="2551" width="5.28515625" style="5" customWidth="1"/>
    <col min="2552" max="2560" width="2.42578125" style="5" customWidth="1"/>
    <col min="2561" max="2561" width="73.42578125" style="5" customWidth="1"/>
    <col min="2562" max="2562" width="17.85546875" style="5" customWidth="1"/>
    <col min="2563" max="2563" width="9.7109375" style="5" customWidth="1"/>
    <col min="2564" max="2564" width="12.28515625" style="5" customWidth="1"/>
    <col min="2565" max="2565" width="11.28515625" style="5" customWidth="1"/>
    <col min="2566" max="2566" width="10.7109375" style="5" customWidth="1"/>
    <col min="2567" max="2567" width="12.28515625" style="5" customWidth="1"/>
    <col min="2568" max="2568" width="11.28515625" style="5" customWidth="1"/>
    <col min="2569" max="2569" width="6.85546875" style="5" customWidth="1"/>
    <col min="2570" max="2796" width="2.42578125" style="5"/>
    <col min="2797" max="2804" width="2.42578125" style="5" customWidth="1"/>
    <col min="2805" max="2805" width="105.28515625" style="5" customWidth="1"/>
    <col min="2806" max="2806" width="15.28515625" style="5" customWidth="1"/>
    <col min="2807" max="2807" width="5.28515625" style="5" customWidth="1"/>
    <col min="2808" max="2816" width="2.42578125" style="5" customWidth="1"/>
    <col min="2817" max="2817" width="73.42578125" style="5" customWidth="1"/>
    <col min="2818" max="2818" width="17.85546875" style="5" customWidth="1"/>
    <col min="2819" max="2819" width="9.7109375" style="5" customWidth="1"/>
    <col min="2820" max="2820" width="12.28515625" style="5" customWidth="1"/>
    <col min="2821" max="2821" width="11.28515625" style="5" customWidth="1"/>
    <col min="2822" max="2822" width="10.7109375" style="5" customWidth="1"/>
    <col min="2823" max="2823" width="12.28515625" style="5" customWidth="1"/>
    <col min="2824" max="2824" width="11.28515625" style="5" customWidth="1"/>
    <col min="2825" max="2825" width="6.85546875" style="5" customWidth="1"/>
    <col min="2826" max="3052" width="2.42578125" style="5"/>
    <col min="3053" max="3060" width="2.42578125" style="5" customWidth="1"/>
    <col min="3061" max="3061" width="105.28515625" style="5" customWidth="1"/>
    <col min="3062" max="3062" width="15.28515625" style="5" customWidth="1"/>
    <col min="3063" max="3063" width="5.28515625" style="5" customWidth="1"/>
    <col min="3064" max="3072" width="2.42578125" style="5" customWidth="1"/>
    <col min="3073" max="3073" width="73.42578125" style="5" customWidth="1"/>
    <col min="3074" max="3074" width="17.85546875" style="5" customWidth="1"/>
    <col min="3075" max="3075" width="9.7109375" style="5" customWidth="1"/>
    <col min="3076" max="3076" width="12.28515625" style="5" customWidth="1"/>
    <col min="3077" max="3077" width="11.28515625" style="5" customWidth="1"/>
    <col min="3078" max="3078" width="10.7109375" style="5" customWidth="1"/>
    <col min="3079" max="3079" width="12.28515625" style="5" customWidth="1"/>
    <col min="3080" max="3080" width="11.28515625" style="5" customWidth="1"/>
    <col min="3081" max="3081" width="6.85546875" style="5" customWidth="1"/>
    <col min="3082" max="3308" width="2.42578125" style="5"/>
    <col min="3309" max="3316" width="2.42578125" style="5" customWidth="1"/>
    <col min="3317" max="3317" width="105.28515625" style="5" customWidth="1"/>
    <col min="3318" max="3318" width="15.28515625" style="5" customWidth="1"/>
    <col min="3319" max="3319" width="5.28515625" style="5" customWidth="1"/>
    <col min="3320" max="3328" width="2.42578125" style="5" customWidth="1"/>
    <col min="3329" max="3329" width="73.42578125" style="5" customWidth="1"/>
    <col min="3330" max="3330" width="17.85546875" style="5" customWidth="1"/>
    <col min="3331" max="3331" width="9.7109375" style="5" customWidth="1"/>
    <col min="3332" max="3332" width="12.28515625" style="5" customWidth="1"/>
    <col min="3333" max="3333" width="11.28515625" style="5" customWidth="1"/>
    <col min="3334" max="3334" width="10.7109375" style="5" customWidth="1"/>
    <col min="3335" max="3335" width="12.28515625" style="5" customWidth="1"/>
    <col min="3336" max="3336" width="11.28515625" style="5" customWidth="1"/>
    <col min="3337" max="3337" width="6.85546875" style="5" customWidth="1"/>
    <col min="3338" max="3564" width="2.42578125" style="5"/>
    <col min="3565" max="3572" width="2.42578125" style="5" customWidth="1"/>
    <col min="3573" max="3573" width="105.28515625" style="5" customWidth="1"/>
    <col min="3574" max="3574" width="15.28515625" style="5" customWidth="1"/>
    <col min="3575" max="3575" width="5.28515625" style="5" customWidth="1"/>
    <col min="3576" max="3584" width="2.42578125" style="5" customWidth="1"/>
    <col min="3585" max="3585" width="73.42578125" style="5" customWidth="1"/>
    <col min="3586" max="3586" width="17.85546875" style="5" customWidth="1"/>
    <col min="3587" max="3587" width="9.7109375" style="5" customWidth="1"/>
    <col min="3588" max="3588" width="12.28515625" style="5" customWidth="1"/>
    <col min="3589" max="3589" width="11.28515625" style="5" customWidth="1"/>
    <col min="3590" max="3590" width="10.7109375" style="5" customWidth="1"/>
    <col min="3591" max="3591" width="12.28515625" style="5" customWidth="1"/>
    <col min="3592" max="3592" width="11.28515625" style="5" customWidth="1"/>
    <col min="3593" max="3593" width="6.85546875" style="5" customWidth="1"/>
    <col min="3594" max="3820" width="2.42578125" style="5"/>
    <col min="3821" max="3828" width="2.42578125" style="5" customWidth="1"/>
    <col min="3829" max="3829" width="105.28515625" style="5" customWidth="1"/>
    <col min="3830" max="3830" width="15.28515625" style="5" customWidth="1"/>
    <col min="3831" max="3831" width="5.28515625" style="5" customWidth="1"/>
    <col min="3832" max="3840" width="2.42578125" style="5" customWidth="1"/>
    <col min="3841" max="3841" width="73.42578125" style="5" customWidth="1"/>
    <col min="3842" max="3842" width="17.85546875" style="5" customWidth="1"/>
    <col min="3843" max="3843" width="9.7109375" style="5" customWidth="1"/>
    <col min="3844" max="3844" width="12.28515625" style="5" customWidth="1"/>
    <col min="3845" max="3845" width="11.28515625" style="5" customWidth="1"/>
    <col min="3846" max="3846" width="10.7109375" style="5" customWidth="1"/>
    <col min="3847" max="3847" width="12.28515625" style="5" customWidth="1"/>
    <col min="3848" max="3848" width="11.28515625" style="5" customWidth="1"/>
    <col min="3849" max="3849" width="6.85546875" style="5" customWidth="1"/>
    <col min="3850" max="4076" width="2.42578125" style="5"/>
    <col min="4077" max="4084" width="2.42578125" style="5" customWidth="1"/>
    <col min="4085" max="4085" width="105.28515625" style="5" customWidth="1"/>
    <col min="4086" max="4086" width="15.28515625" style="5" customWidth="1"/>
    <col min="4087" max="4087" width="5.28515625" style="5" customWidth="1"/>
    <col min="4088" max="4096" width="2.42578125" style="5" customWidth="1"/>
    <col min="4097" max="4097" width="73.42578125" style="5" customWidth="1"/>
    <col min="4098" max="4098" width="17.85546875" style="5" customWidth="1"/>
    <col min="4099" max="4099" width="9.7109375" style="5" customWidth="1"/>
    <col min="4100" max="4100" width="12.28515625" style="5" customWidth="1"/>
    <col min="4101" max="4101" width="11.28515625" style="5" customWidth="1"/>
    <col min="4102" max="4102" width="10.7109375" style="5" customWidth="1"/>
    <col min="4103" max="4103" width="12.28515625" style="5" customWidth="1"/>
    <col min="4104" max="4104" width="11.28515625" style="5" customWidth="1"/>
    <col min="4105" max="4105" width="6.85546875" style="5" customWidth="1"/>
    <col min="4106" max="4332" width="2.42578125" style="5"/>
    <col min="4333" max="4340" width="2.42578125" style="5" customWidth="1"/>
    <col min="4341" max="4341" width="105.28515625" style="5" customWidth="1"/>
    <col min="4342" max="4342" width="15.28515625" style="5" customWidth="1"/>
    <col min="4343" max="4343" width="5.28515625" style="5" customWidth="1"/>
    <col min="4344" max="4352" width="2.42578125" style="5" customWidth="1"/>
    <col min="4353" max="4353" width="73.42578125" style="5" customWidth="1"/>
    <col min="4354" max="4354" width="17.85546875" style="5" customWidth="1"/>
    <col min="4355" max="4355" width="9.7109375" style="5" customWidth="1"/>
    <col min="4356" max="4356" width="12.28515625" style="5" customWidth="1"/>
    <col min="4357" max="4357" width="11.28515625" style="5" customWidth="1"/>
    <col min="4358" max="4358" width="10.7109375" style="5" customWidth="1"/>
    <col min="4359" max="4359" width="12.28515625" style="5" customWidth="1"/>
    <col min="4360" max="4360" width="11.28515625" style="5" customWidth="1"/>
    <col min="4361" max="4361" width="6.85546875" style="5" customWidth="1"/>
    <col min="4362" max="4588" width="2.42578125" style="5"/>
    <col min="4589" max="4596" width="2.42578125" style="5" customWidth="1"/>
    <col min="4597" max="4597" width="105.28515625" style="5" customWidth="1"/>
    <col min="4598" max="4598" width="15.28515625" style="5" customWidth="1"/>
    <col min="4599" max="4599" width="5.28515625" style="5" customWidth="1"/>
    <col min="4600" max="4608" width="2.42578125" style="5" customWidth="1"/>
    <col min="4609" max="4609" width="73.42578125" style="5" customWidth="1"/>
    <col min="4610" max="4610" width="17.85546875" style="5" customWidth="1"/>
    <col min="4611" max="4611" width="9.7109375" style="5" customWidth="1"/>
    <col min="4612" max="4612" width="12.28515625" style="5" customWidth="1"/>
    <col min="4613" max="4613" width="11.28515625" style="5" customWidth="1"/>
    <col min="4614" max="4614" width="10.7109375" style="5" customWidth="1"/>
    <col min="4615" max="4615" width="12.28515625" style="5" customWidth="1"/>
    <col min="4616" max="4616" width="11.28515625" style="5" customWidth="1"/>
    <col min="4617" max="4617" width="6.85546875" style="5" customWidth="1"/>
    <col min="4618" max="4844" width="2.42578125" style="5"/>
    <col min="4845" max="4852" width="2.42578125" style="5" customWidth="1"/>
    <col min="4853" max="4853" width="105.28515625" style="5" customWidth="1"/>
    <col min="4854" max="4854" width="15.28515625" style="5" customWidth="1"/>
    <col min="4855" max="4855" width="5.28515625" style="5" customWidth="1"/>
    <col min="4856" max="4864" width="2.42578125" style="5" customWidth="1"/>
    <col min="4865" max="4865" width="73.42578125" style="5" customWidth="1"/>
    <col min="4866" max="4866" width="17.85546875" style="5" customWidth="1"/>
    <col min="4867" max="4867" width="9.7109375" style="5" customWidth="1"/>
    <col min="4868" max="4868" width="12.28515625" style="5" customWidth="1"/>
    <col min="4869" max="4869" width="11.28515625" style="5" customWidth="1"/>
    <col min="4870" max="4870" width="10.7109375" style="5" customWidth="1"/>
    <col min="4871" max="4871" width="12.28515625" style="5" customWidth="1"/>
    <col min="4872" max="4872" width="11.28515625" style="5" customWidth="1"/>
    <col min="4873" max="4873" width="6.85546875" style="5" customWidth="1"/>
    <col min="4874" max="5100" width="2.42578125" style="5"/>
    <col min="5101" max="5108" width="2.42578125" style="5" customWidth="1"/>
    <col min="5109" max="5109" width="105.28515625" style="5" customWidth="1"/>
    <col min="5110" max="5110" width="15.28515625" style="5" customWidth="1"/>
    <col min="5111" max="5111" width="5.28515625" style="5" customWidth="1"/>
    <col min="5112" max="5120" width="2.42578125" style="5" customWidth="1"/>
    <col min="5121" max="5121" width="73.42578125" style="5" customWidth="1"/>
    <col min="5122" max="5122" width="17.85546875" style="5" customWidth="1"/>
    <col min="5123" max="5123" width="9.7109375" style="5" customWidth="1"/>
    <col min="5124" max="5124" width="12.28515625" style="5" customWidth="1"/>
    <col min="5125" max="5125" width="11.28515625" style="5" customWidth="1"/>
    <col min="5126" max="5126" width="10.7109375" style="5" customWidth="1"/>
    <col min="5127" max="5127" width="12.28515625" style="5" customWidth="1"/>
    <col min="5128" max="5128" width="11.28515625" style="5" customWidth="1"/>
    <col min="5129" max="5129" width="6.85546875" style="5" customWidth="1"/>
    <col min="5130" max="5356" width="2.42578125" style="5"/>
    <col min="5357" max="5364" width="2.42578125" style="5" customWidth="1"/>
    <col min="5365" max="5365" width="105.28515625" style="5" customWidth="1"/>
    <col min="5366" max="5366" width="15.28515625" style="5" customWidth="1"/>
    <col min="5367" max="5367" width="5.28515625" style="5" customWidth="1"/>
    <col min="5368" max="5376" width="2.42578125" style="5" customWidth="1"/>
    <col min="5377" max="5377" width="73.42578125" style="5" customWidth="1"/>
    <col min="5378" max="5378" width="17.85546875" style="5" customWidth="1"/>
    <col min="5379" max="5379" width="9.7109375" style="5" customWidth="1"/>
    <col min="5380" max="5380" width="12.28515625" style="5" customWidth="1"/>
    <col min="5381" max="5381" width="11.28515625" style="5" customWidth="1"/>
    <col min="5382" max="5382" width="10.7109375" style="5" customWidth="1"/>
    <col min="5383" max="5383" width="12.28515625" style="5" customWidth="1"/>
    <col min="5384" max="5384" width="11.28515625" style="5" customWidth="1"/>
    <col min="5385" max="5385" width="6.85546875" style="5" customWidth="1"/>
    <col min="5386" max="5612" width="2.42578125" style="5"/>
    <col min="5613" max="5620" width="2.42578125" style="5" customWidth="1"/>
    <col min="5621" max="5621" width="105.28515625" style="5" customWidth="1"/>
    <col min="5622" max="5622" width="15.28515625" style="5" customWidth="1"/>
    <col min="5623" max="5623" width="5.28515625" style="5" customWidth="1"/>
    <col min="5624" max="5632" width="2.42578125" style="5" customWidth="1"/>
    <col min="5633" max="5633" width="73.42578125" style="5" customWidth="1"/>
    <col min="5634" max="5634" width="17.85546875" style="5" customWidth="1"/>
    <col min="5635" max="5635" width="9.7109375" style="5" customWidth="1"/>
    <col min="5636" max="5636" width="12.28515625" style="5" customWidth="1"/>
    <col min="5637" max="5637" width="11.28515625" style="5" customWidth="1"/>
    <col min="5638" max="5638" width="10.7109375" style="5" customWidth="1"/>
    <col min="5639" max="5639" width="12.28515625" style="5" customWidth="1"/>
    <col min="5640" max="5640" width="11.28515625" style="5" customWidth="1"/>
    <col min="5641" max="5641" width="6.85546875" style="5" customWidth="1"/>
    <col min="5642" max="5868" width="2.42578125" style="5"/>
    <col min="5869" max="5876" width="2.42578125" style="5" customWidth="1"/>
    <col min="5877" max="5877" width="105.28515625" style="5" customWidth="1"/>
    <col min="5878" max="5878" width="15.28515625" style="5" customWidth="1"/>
    <col min="5879" max="5879" width="5.28515625" style="5" customWidth="1"/>
    <col min="5880" max="5888" width="2.42578125" style="5" customWidth="1"/>
    <col min="5889" max="5889" width="73.42578125" style="5" customWidth="1"/>
    <col min="5890" max="5890" width="17.85546875" style="5" customWidth="1"/>
    <col min="5891" max="5891" width="9.7109375" style="5" customWidth="1"/>
    <col min="5892" max="5892" width="12.28515625" style="5" customWidth="1"/>
    <col min="5893" max="5893" width="11.28515625" style="5" customWidth="1"/>
    <col min="5894" max="5894" width="10.7109375" style="5" customWidth="1"/>
    <col min="5895" max="5895" width="12.28515625" style="5" customWidth="1"/>
    <col min="5896" max="5896" width="11.28515625" style="5" customWidth="1"/>
    <col min="5897" max="5897" width="6.85546875" style="5" customWidth="1"/>
    <col min="5898" max="6124" width="2.42578125" style="5"/>
    <col min="6125" max="6132" width="2.42578125" style="5" customWidth="1"/>
    <col min="6133" max="6133" width="105.28515625" style="5" customWidth="1"/>
    <col min="6134" max="6134" width="15.28515625" style="5" customWidth="1"/>
    <col min="6135" max="6135" width="5.28515625" style="5" customWidth="1"/>
    <col min="6136" max="6144" width="2.42578125" style="5" customWidth="1"/>
    <col min="6145" max="6145" width="73.42578125" style="5" customWidth="1"/>
    <col min="6146" max="6146" width="17.85546875" style="5" customWidth="1"/>
    <col min="6147" max="6147" width="9.7109375" style="5" customWidth="1"/>
    <col min="6148" max="6148" width="12.28515625" style="5" customWidth="1"/>
    <col min="6149" max="6149" width="11.28515625" style="5" customWidth="1"/>
    <col min="6150" max="6150" width="10.7109375" style="5" customWidth="1"/>
    <col min="6151" max="6151" width="12.28515625" style="5" customWidth="1"/>
    <col min="6152" max="6152" width="11.28515625" style="5" customWidth="1"/>
    <col min="6153" max="6153" width="6.85546875" style="5" customWidth="1"/>
    <col min="6154" max="6380" width="2.42578125" style="5"/>
    <col min="6381" max="6388" width="2.42578125" style="5" customWidth="1"/>
    <col min="6389" max="6389" width="105.28515625" style="5" customWidth="1"/>
    <col min="6390" max="6390" width="15.28515625" style="5" customWidth="1"/>
    <col min="6391" max="6391" width="5.28515625" style="5" customWidth="1"/>
    <col min="6392" max="6400" width="2.42578125" style="5" customWidth="1"/>
    <col min="6401" max="6401" width="73.42578125" style="5" customWidth="1"/>
    <col min="6402" max="6402" width="17.85546875" style="5" customWidth="1"/>
    <col min="6403" max="6403" width="9.7109375" style="5" customWidth="1"/>
    <col min="6404" max="6404" width="12.28515625" style="5" customWidth="1"/>
    <col min="6405" max="6405" width="11.28515625" style="5" customWidth="1"/>
    <col min="6406" max="6406" width="10.7109375" style="5" customWidth="1"/>
    <col min="6407" max="6407" width="12.28515625" style="5" customWidth="1"/>
    <col min="6408" max="6408" width="11.28515625" style="5" customWidth="1"/>
    <col min="6409" max="6409" width="6.85546875" style="5" customWidth="1"/>
    <col min="6410" max="6636" width="2.42578125" style="5"/>
    <col min="6637" max="6644" width="2.42578125" style="5" customWidth="1"/>
    <col min="6645" max="6645" width="105.28515625" style="5" customWidth="1"/>
    <col min="6646" max="6646" width="15.28515625" style="5" customWidth="1"/>
    <col min="6647" max="6647" width="5.28515625" style="5" customWidth="1"/>
    <col min="6648" max="6656" width="2.42578125" style="5" customWidth="1"/>
    <col min="6657" max="6657" width="73.42578125" style="5" customWidth="1"/>
    <col min="6658" max="6658" width="17.85546875" style="5" customWidth="1"/>
    <col min="6659" max="6659" width="9.7109375" style="5" customWidth="1"/>
    <col min="6660" max="6660" width="12.28515625" style="5" customWidth="1"/>
    <col min="6661" max="6661" width="11.28515625" style="5" customWidth="1"/>
    <col min="6662" max="6662" width="10.7109375" style="5" customWidth="1"/>
    <col min="6663" max="6663" width="12.28515625" style="5" customWidth="1"/>
    <col min="6664" max="6664" width="11.28515625" style="5" customWidth="1"/>
    <col min="6665" max="6665" width="6.85546875" style="5" customWidth="1"/>
    <col min="6666" max="6892" width="2.42578125" style="5"/>
    <col min="6893" max="6900" width="2.42578125" style="5" customWidth="1"/>
    <col min="6901" max="6901" width="105.28515625" style="5" customWidth="1"/>
    <col min="6902" max="6902" width="15.28515625" style="5" customWidth="1"/>
    <col min="6903" max="6903" width="5.28515625" style="5" customWidth="1"/>
    <col min="6904" max="6912" width="2.42578125" style="5" customWidth="1"/>
    <col min="6913" max="6913" width="73.42578125" style="5" customWidth="1"/>
    <col min="6914" max="6914" width="17.85546875" style="5" customWidth="1"/>
    <col min="6915" max="6915" width="9.7109375" style="5" customWidth="1"/>
    <col min="6916" max="6916" width="12.28515625" style="5" customWidth="1"/>
    <col min="6917" max="6917" width="11.28515625" style="5" customWidth="1"/>
    <col min="6918" max="6918" width="10.7109375" style="5" customWidth="1"/>
    <col min="6919" max="6919" width="12.28515625" style="5" customWidth="1"/>
    <col min="6920" max="6920" width="11.28515625" style="5" customWidth="1"/>
    <col min="6921" max="6921" width="6.85546875" style="5" customWidth="1"/>
    <col min="6922" max="7148" width="2.42578125" style="5"/>
    <col min="7149" max="7156" width="2.42578125" style="5" customWidth="1"/>
    <col min="7157" max="7157" width="105.28515625" style="5" customWidth="1"/>
    <col min="7158" max="7158" width="15.28515625" style="5" customWidth="1"/>
    <col min="7159" max="7159" width="5.28515625" style="5" customWidth="1"/>
    <col min="7160" max="7168" width="2.42578125" style="5" customWidth="1"/>
    <col min="7169" max="7169" width="73.42578125" style="5" customWidth="1"/>
    <col min="7170" max="7170" width="17.85546875" style="5" customWidth="1"/>
    <col min="7171" max="7171" width="9.7109375" style="5" customWidth="1"/>
    <col min="7172" max="7172" width="12.28515625" style="5" customWidth="1"/>
    <col min="7173" max="7173" width="11.28515625" style="5" customWidth="1"/>
    <col min="7174" max="7174" width="10.7109375" style="5" customWidth="1"/>
    <col min="7175" max="7175" width="12.28515625" style="5" customWidth="1"/>
    <col min="7176" max="7176" width="11.28515625" style="5" customWidth="1"/>
    <col min="7177" max="7177" width="6.85546875" style="5" customWidth="1"/>
    <col min="7178" max="7404" width="2.42578125" style="5"/>
    <col min="7405" max="7412" width="2.42578125" style="5" customWidth="1"/>
    <col min="7413" max="7413" width="105.28515625" style="5" customWidth="1"/>
    <col min="7414" max="7414" width="15.28515625" style="5" customWidth="1"/>
    <col min="7415" max="7415" width="5.28515625" style="5" customWidth="1"/>
    <col min="7416" max="7424" width="2.42578125" style="5" customWidth="1"/>
    <col min="7425" max="7425" width="73.42578125" style="5" customWidth="1"/>
    <col min="7426" max="7426" width="17.85546875" style="5" customWidth="1"/>
    <col min="7427" max="7427" width="9.7109375" style="5" customWidth="1"/>
    <col min="7428" max="7428" width="12.28515625" style="5" customWidth="1"/>
    <col min="7429" max="7429" width="11.28515625" style="5" customWidth="1"/>
    <col min="7430" max="7430" width="10.7109375" style="5" customWidth="1"/>
    <col min="7431" max="7431" width="12.28515625" style="5" customWidth="1"/>
    <col min="7432" max="7432" width="11.28515625" style="5" customWidth="1"/>
    <col min="7433" max="7433" width="6.85546875" style="5" customWidth="1"/>
    <col min="7434" max="7660" width="2.42578125" style="5"/>
    <col min="7661" max="7668" width="2.42578125" style="5" customWidth="1"/>
    <col min="7669" max="7669" width="105.28515625" style="5" customWidth="1"/>
    <col min="7670" max="7670" width="15.28515625" style="5" customWidth="1"/>
    <col min="7671" max="7671" width="5.28515625" style="5" customWidth="1"/>
    <col min="7672" max="7680" width="2.42578125" style="5" customWidth="1"/>
    <col min="7681" max="7681" width="73.42578125" style="5" customWidth="1"/>
    <col min="7682" max="7682" width="17.85546875" style="5" customWidth="1"/>
    <col min="7683" max="7683" width="9.7109375" style="5" customWidth="1"/>
    <col min="7684" max="7684" width="12.28515625" style="5" customWidth="1"/>
    <col min="7685" max="7685" width="11.28515625" style="5" customWidth="1"/>
    <col min="7686" max="7686" width="10.7109375" style="5" customWidth="1"/>
    <col min="7687" max="7687" width="12.28515625" style="5" customWidth="1"/>
    <col min="7688" max="7688" width="11.28515625" style="5" customWidth="1"/>
    <col min="7689" max="7689" width="6.85546875" style="5" customWidth="1"/>
    <col min="7690" max="7916" width="2.42578125" style="5"/>
    <col min="7917" max="7924" width="2.42578125" style="5" customWidth="1"/>
    <col min="7925" max="7925" width="105.28515625" style="5" customWidth="1"/>
    <col min="7926" max="7926" width="15.28515625" style="5" customWidth="1"/>
    <col min="7927" max="7927" width="5.28515625" style="5" customWidth="1"/>
    <col min="7928" max="7936" width="2.42578125" style="5" customWidth="1"/>
    <col min="7937" max="7937" width="73.42578125" style="5" customWidth="1"/>
    <col min="7938" max="7938" width="17.85546875" style="5" customWidth="1"/>
    <col min="7939" max="7939" width="9.7109375" style="5" customWidth="1"/>
    <col min="7940" max="7940" width="12.28515625" style="5" customWidth="1"/>
    <col min="7941" max="7941" width="11.28515625" style="5" customWidth="1"/>
    <col min="7942" max="7942" width="10.7109375" style="5" customWidth="1"/>
    <col min="7943" max="7943" width="12.28515625" style="5" customWidth="1"/>
    <col min="7944" max="7944" width="11.28515625" style="5" customWidth="1"/>
    <col min="7945" max="7945" width="6.85546875" style="5" customWidth="1"/>
    <col min="7946" max="8172" width="2.42578125" style="5"/>
    <col min="8173" max="8180" width="2.42578125" style="5" customWidth="1"/>
    <col min="8181" max="8181" width="105.28515625" style="5" customWidth="1"/>
    <col min="8182" max="8182" width="15.28515625" style="5" customWidth="1"/>
    <col min="8183" max="8183" width="5.28515625" style="5" customWidth="1"/>
    <col min="8184" max="8192" width="2.42578125" style="5" customWidth="1"/>
    <col min="8193" max="8193" width="73.42578125" style="5" customWidth="1"/>
    <col min="8194" max="8194" width="17.85546875" style="5" customWidth="1"/>
    <col min="8195" max="8195" width="9.7109375" style="5" customWidth="1"/>
    <col min="8196" max="8196" width="12.28515625" style="5" customWidth="1"/>
    <col min="8197" max="8197" width="11.28515625" style="5" customWidth="1"/>
    <col min="8198" max="8198" width="10.7109375" style="5" customWidth="1"/>
    <col min="8199" max="8199" width="12.28515625" style="5" customWidth="1"/>
    <col min="8200" max="8200" width="11.28515625" style="5" customWidth="1"/>
    <col min="8201" max="8201" width="6.85546875" style="5" customWidth="1"/>
    <col min="8202" max="8428" width="2.42578125" style="5"/>
    <col min="8429" max="8436" width="2.42578125" style="5" customWidth="1"/>
    <col min="8437" max="8437" width="105.28515625" style="5" customWidth="1"/>
    <col min="8438" max="8438" width="15.28515625" style="5" customWidth="1"/>
    <col min="8439" max="8439" width="5.28515625" style="5" customWidth="1"/>
    <col min="8440" max="8448" width="2.42578125" style="5" customWidth="1"/>
    <col min="8449" max="8449" width="73.42578125" style="5" customWidth="1"/>
    <col min="8450" max="8450" width="17.85546875" style="5" customWidth="1"/>
    <col min="8451" max="8451" width="9.7109375" style="5" customWidth="1"/>
    <col min="8452" max="8452" width="12.28515625" style="5" customWidth="1"/>
    <col min="8453" max="8453" width="11.28515625" style="5" customWidth="1"/>
    <col min="8454" max="8454" width="10.7109375" style="5" customWidth="1"/>
    <col min="8455" max="8455" width="12.28515625" style="5" customWidth="1"/>
    <col min="8456" max="8456" width="11.28515625" style="5" customWidth="1"/>
    <col min="8457" max="8457" width="6.85546875" style="5" customWidth="1"/>
    <col min="8458" max="8684" width="2.42578125" style="5"/>
    <col min="8685" max="8692" width="2.42578125" style="5" customWidth="1"/>
    <col min="8693" max="8693" width="105.28515625" style="5" customWidth="1"/>
    <col min="8694" max="8694" width="15.28515625" style="5" customWidth="1"/>
    <col min="8695" max="8695" width="5.28515625" style="5" customWidth="1"/>
    <col min="8696" max="8704" width="2.42578125" style="5" customWidth="1"/>
    <col min="8705" max="8705" width="73.42578125" style="5" customWidth="1"/>
    <col min="8706" max="8706" width="17.85546875" style="5" customWidth="1"/>
    <col min="8707" max="8707" width="9.7109375" style="5" customWidth="1"/>
    <col min="8708" max="8708" width="12.28515625" style="5" customWidth="1"/>
    <col min="8709" max="8709" width="11.28515625" style="5" customWidth="1"/>
    <col min="8710" max="8710" width="10.7109375" style="5" customWidth="1"/>
    <col min="8711" max="8711" width="12.28515625" style="5" customWidth="1"/>
    <col min="8712" max="8712" width="11.28515625" style="5" customWidth="1"/>
    <col min="8713" max="8713" width="6.85546875" style="5" customWidth="1"/>
    <col min="8714" max="8940" width="2.42578125" style="5"/>
    <col min="8941" max="8948" width="2.42578125" style="5" customWidth="1"/>
    <col min="8949" max="8949" width="105.28515625" style="5" customWidth="1"/>
    <col min="8950" max="8950" width="15.28515625" style="5" customWidth="1"/>
    <col min="8951" max="8951" width="5.28515625" style="5" customWidth="1"/>
    <col min="8952" max="8960" width="2.42578125" style="5" customWidth="1"/>
    <col min="8961" max="8961" width="73.42578125" style="5" customWidth="1"/>
    <col min="8962" max="8962" width="17.85546875" style="5" customWidth="1"/>
    <col min="8963" max="8963" width="9.7109375" style="5" customWidth="1"/>
    <col min="8964" max="8964" width="12.28515625" style="5" customWidth="1"/>
    <col min="8965" max="8965" width="11.28515625" style="5" customWidth="1"/>
    <col min="8966" max="8966" width="10.7109375" style="5" customWidth="1"/>
    <col min="8967" max="8967" width="12.28515625" style="5" customWidth="1"/>
    <col min="8968" max="8968" width="11.28515625" style="5" customWidth="1"/>
    <col min="8969" max="8969" width="6.85546875" style="5" customWidth="1"/>
    <col min="8970" max="9196" width="2.42578125" style="5"/>
    <col min="9197" max="9204" width="2.42578125" style="5" customWidth="1"/>
    <col min="9205" max="9205" width="105.28515625" style="5" customWidth="1"/>
    <col min="9206" max="9206" width="15.28515625" style="5" customWidth="1"/>
    <col min="9207" max="9207" width="5.28515625" style="5" customWidth="1"/>
    <col min="9208" max="9216" width="2.42578125" style="5" customWidth="1"/>
    <col min="9217" max="9217" width="73.42578125" style="5" customWidth="1"/>
    <col min="9218" max="9218" width="17.85546875" style="5" customWidth="1"/>
    <col min="9219" max="9219" width="9.7109375" style="5" customWidth="1"/>
    <col min="9220" max="9220" width="12.28515625" style="5" customWidth="1"/>
    <col min="9221" max="9221" width="11.28515625" style="5" customWidth="1"/>
    <col min="9222" max="9222" width="10.7109375" style="5" customWidth="1"/>
    <col min="9223" max="9223" width="12.28515625" style="5" customWidth="1"/>
    <col min="9224" max="9224" width="11.28515625" style="5" customWidth="1"/>
    <col min="9225" max="9225" width="6.85546875" style="5" customWidth="1"/>
    <col min="9226" max="9452" width="2.42578125" style="5"/>
    <col min="9453" max="9460" width="2.42578125" style="5" customWidth="1"/>
    <col min="9461" max="9461" width="105.28515625" style="5" customWidth="1"/>
    <col min="9462" max="9462" width="15.28515625" style="5" customWidth="1"/>
    <col min="9463" max="9463" width="5.28515625" style="5" customWidth="1"/>
    <col min="9464" max="9472" width="2.42578125" style="5" customWidth="1"/>
    <col min="9473" max="9473" width="73.42578125" style="5" customWidth="1"/>
    <col min="9474" max="9474" width="17.85546875" style="5" customWidth="1"/>
    <col min="9475" max="9475" width="9.7109375" style="5" customWidth="1"/>
    <col min="9476" max="9476" width="12.28515625" style="5" customWidth="1"/>
    <col min="9477" max="9477" width="11.28515625" style="5" customWidth="1"/>
    <col min="9478" max="9478" width="10.7109375" style="5" customWidth="1"/>
    <col min="9479" max="9479" width="12.28515625" style="5" customWidth="1"/>
    <col min="9480" max="9480" width="11.28515625" style="5" customWidth="1"/>
    <col min="9481" max="9481" width="6.85546875" style="5" customWidth="1"/>
    <col min="9482" max="9708" width="2.42578125" style="5"/>
    <col min="9709" max="9716" width="2.42578125" style="5" customWidth="1"/>
    <col min="9717" max="9717" width="105.28515625" style="5" customWidth="1"/>
    <col min="9718" max="9718" width="15.28515625" style="5" customWidth="1"/>
    <col min="9719" max="9719" width="5.28515625" style="5" customWidth="1"/>
    <col min="9720" max="9728" width="2.42578125" style="5" customWidth="1"/>
    <col min="9729" max="9729" width="73.42578125" style="5" customWidth="1"/>
    <col min="9730" max="9730" width="17.85546875" style="5" customWidth="1"/>
    <col min="9731" max="9731" width="9.7109375" style="5" customWidth="1"/>
    <col min="9732" max="9732" width="12.28515625" style="5" customWidth="1"/>
    <col min="9733" max="9733" width="11.28515625" style="5" customWidth="1"/>
    <col min="9734" max="9734" width="10.7109375" style="5" customWidth="1"/>
    <col min="9735" max="9735" width="12.28515625" style="5" customWidth="1"/>
    <col min="9736" max="9736" width="11.28515625" style="5" customWidth="1"/>
    <col min="9737" max="9737" width="6.85546875" style="5" customWidth="1"/>
    <col min="9738" max="9964" width="2.42578125" style="5"/>
    <col min="9965" max="9972" width="2.42578125" style="5" customWidth="1"/>
    <col min="9973" max="9973" width="105.28515625" style="5" customWidth="1"/>
    <col min="9974" max="9974" width="15.28515625" style="5" customWidth="1"/>
    <col min="9975" max="9975" width="5.28515625" style="5" customWidth="1"/>
    <col min="9976" max="9984" width="2.42578125" style="5" customWidth="1"/>
    <col min="9985" max="9985" width="73.42578125" style="5" customWidth="1"/>
    <col min="9986" max="9986" width="17.85546875" style="5" customWidth="1"/>
    <col min="9987" max="9987" width="9.7109375" style="5" customWidth="1"/>
    <col min="9988" max="9988" width="12.28515625" style="5" customWidth="1"/>
    <col min="9989" max="9989" width="11.28515625" style="5" customWidth="1"/>
    <col min="9990" max="9990" width="10.7109375" style="5" customWidth="1"/>
    <col min="9991" max="9991" width="12.28515625" style="5" customWidth="1"/>
    <col min="9992" max="9992" width="11.28515625" style="5" customWidth="1"/>
    <col min="9993" max="9993" width="6.85546875" style="5" customWidth="1"/>
    <col min="9994" max="10220" width="2.42578125" style="5"/>
    <col min="10221" max="10228" width="2.42578125" style="5" customWidth="1"/>
    <col min="10229" max="10229" width="105.28515625" style="5" customWidth="1"/>
    <col min="10230" max="10230" width="15.28515625" style="5" customWidth="1"/>
    <col min="10231" max="10231" width="5.28515625" style="5" customWidth="1"/>
    <col min="10232" max="10240" width="2.42578125" style="5" customWidth="1"/>
    <col min="10241" max="10241" width="73.42578125" style="5" customWidth="1"/>
    <col min="10242" max="10242" width="17.85546875" style="5" customWidth="1"/>
    <col min="10243" max="10243" width="9.7109375" style="5" customWidth="1"/>
    <col min="10244" max="10244" width="12.28515625" style="5" customWidth="1"/>
    <col min="10245" max="10245" width="11.28515625" style="5" customWidth="1"/>
    <col min="10246" max="10246" width="10.7109375" style="5" customWidth="1"/>
    <col min="10247" max="10247" width="12.28515625" style="5" customWidth="1"/>
    <col min="10248" max="10248" width="11.28515625" style="5" customWidth="1"/>
    <col min="10249" max="10249" width="6.85546875" style="5" customWidth="1"/>
    <col min="10250" max="10476" width="2.42578125" style="5"/>
    <col min="10477" max="10484" width="2.42578125" style="5" customWidth="1"/>
    <col min="10485" max="10485" width="105.28515625" style="5" customWidth="1"/>
    <col min="10486" max="10486" width="15.28515625" style="5" customWidth="1"/>
    <col min="10487" max="10487" width="5.28515625" style="5" customWidth="1"/>
    <col min="10488" max="10496" width="2.42578125" style="5" customWidth="1"/>
    <col min="10497" max="10497" width="73.42578125" style="5" customWidth="1"/>
    <col min="10498" max="10498" width="17.85546875" style="5" customWidth="1"/>
    <col min="10499" max="10499" width="9.7109375" style="5" customWidth="1"/>
    <col min="10500" max="10500" width="12.28515625" style="5" customWidth="1"/>
    <col min="10501" max="10501" width="11.28515625" style="5" customWidth="1"/>
    <col min="10502" max="10502" width="10.7109375" style="5" customWidth="1"/>
    <col min="10503" max="10503" width="12.28515625" style="5" customWidth="1"/>
    <col min="10504" max="10504" width="11.28515625" style="5" customWidth="1"/>
    <col min="10505" max="10505" width="6.85546875" style="5" customWidth="1"/>
    <col min="10506" max="10732" width="2.42578125" style="5"/>
    <col min="10733" max="10740" width="2.42578125" style="5" customWidth="1"/>
    <col min="10741" max="10741" width="105.28515625" style="5" customWidth="1"/>
    <col min="10742" max="10742" width="15.28515625" style="5" customWidth="1"/>
    <col min="10743" max="10743" width="5.28515625" style="5" customWidth="1"/>
    <col min="10744" max="10752" width="2.42578125" style="5" customWidth="1"/>
    <col min="10753" max="10753" width="73.42578125" style="5" customWidth="1"/>
    <col min="10754" max="10754" width="17.85546875" style="5" customWidth="1"/>
    <col min="10755" max="10755" width="9.7109375" style="5" customWidth="1"/>
    <col min="10756" max="10756" width="12.28515625" style="5" customWidth="1"/>
    <col min="10757" max="10757" width="11.28515625" style="5" customWidth="1"/>
    <col min="10758" max="10758" width="10.7109375" style="5" customWidth="1"/>
    <col min="10759" max="10759" width="12.28515625" style="5" customWidth="1"/>
    <col min="10760" max="10760" width="11.28515625" style="5" customWidth="1"/>
    <col min="10761" max="10761" width="6.85546875" style="5" customWidth="1"/>
    <col min="10762" max="10988" width="2.42578125" style="5"/>
    <col min="10989" max="10996" width="2.42578125" style="5" customWidth="1"/>
    <col min="10997" max="10997" width="105.28515625" style="5" customWidth="1"/>
    <col min="10998" max="10998" width="15.28515625" style="5" customWidth="1"/>
    <col min="10999" max="10999" width="5.28515625" style="5" customWidth="1"/>
    <col min="11000" max="11008" width="2.42578125" style="5" customWidth="1"/>
    <col min="11009" max="11009" width="73.42578125" style="5" customWidth="1"/>
    <col min="11010" max="11010" width="17.85546875" style="5" customWidth="1"/>
    <col min="11011" max="11011" width="9.7109375" style="5" customWidth="1"/>
    <col min="11012" max="11012" width="12.28515625" style="5" customWidth="1"/>
    <col min="11013" max="11013" width="11.28515625" style="5" customWidth="1"/>
    <col min="11014" max="11014" width="10.7109375" style="5" customWidth="1"/>
    <col min="11015" max="11015" width="12.28515625" style="5" customWidth="1"/>
    <col min="11016" max="11016" width="11.28515625" style="5" customWidth="1"/>
    <col min="11017" max="11017" width="6.85546875" style="5" customWidth="1"/>
    <col min="11018" max="11244" width="2.42578125" style="5"/>
    <col min="11245" max="11252" width="2.42578125" style="5" customWidth="1"/>
    <col min="11253" max="11253" width="105.28515625" style="5" customWidth="1"/>
    <col min="11254" max="11254" width="15.28515625" style="5" customWidth="1"/>
    <col min="11255" max="11255" width="5.28515625" style="5" customWidth="1"/>
    <col min="11256" max="11264" width="2.42578125" style="5" customWidth="1"/>
    <col min="11265" max="11265" width="73.42578125" style="5" customWidth="1"/>
    <col min="11266" max="11266" width="17.85546875" style="5" customWidth="1"/>
    <col min="11267" max="11267" width="9.7109375" style="5" customWidth="1"/>
    <col min="11268" max="11268" width="12.28515625" style="5" customWidth="1"/>
    <col min="11269" max="11269" width="11.28515625" style="5" customWidth="1"/>
    <col min="11270" max="11270" width="10.7109375" style="5" customWidth="1"/>
    <col min="11271" max="11271" width="12.28515625" style="5" customWidth="1"/>
    <col min="11272" max="11272" width="11.28515625" style="5" customWidth="1"/>
    <col min="11273" max="11273" width="6.85546875" style="5" customWidth="1"/>
    <col min="11274" max="11500" width="2.42578125" style="5"/>
    <col min="11501" max="11508" width="2.42578125" style="5" customWidth="1"/>
    <col min="11509" max="11509" width="105.28515625" style="5" customWidth="1"/>
    <col min="11510" max="11510" width="15.28515625" style="5" customWidth="1"/>
    <col min="11511" max="11511" width="5.28515625" style="5" customWidth="1"/>
    <col min="11512" max="11520" width="2.42578125" style="5" customWidth="1"/>
    <col min="11521" max="11521" width="73.42578125" style="5" customWidth="1"/>
    <col min="11522" max="11522" width="17.85546875" style="5" customWidth="1"/>
    <col min="11523" max="11523" width="9.7109375" style="5" customWidth="1"/>
    <col min="11524" max="11524" width="12.28515625" style="5" customWidth="1"/>
    <col min="11525" max="11525" width="11.28515625" style="5" customWidth="1"/>
    <col min="11526" max="11526" width="10.7109375" style="5" customWidth="1"/>
    <col min="11527" max="11527" width="12.28515625" style="5" customWidth="1"/>
    <col min="11528" max="11528" width="11.28515625" style="5" customWidth="1"/>
    <col min="11529" max="11529" width="6.85546875" style="5" customWidth="1"/>
    <col min="11530" max="11756" width="2.42578125" style="5"/>
    <col min="11757" max="11764" width="2.42578125" style="5" customWidth="1"/>
    <col min="11765" max="11765" width="105.28515625" style="5" customWidth="1"/>
    <col min="11766" max="11766" width="15.28515625" style="5" customWidth="1"/>
    <col min="11767" max="11767" width="5.28515625" style="5" customWidth="1"/>
    <col min="11768" max="11776" width="2.42578125" style="5" customWidth="1"/>
    <col min="11777" max="11777" width="73.42578125" style="5" customWidth="1"/>
    <col min="11778" max="11778" width="17.85546875" style="5" customWidth="1"/>
    <col min="11779" max="11779" width="9.7109375" style="5" customWidth="1"/>
    <col min="11780" max="11780" width="12.28515625" style="5" customWidth="1"/>
    <col min="11781" max="11781" width="11.28515625" style="5" customWidth="1"/>
    <col min="11782" max="11782" width="10.7109375" style="5" customWidth="1"/>
    <col min="11783" max="11783" width="12.28515625" style="5" customWidth="1"/>
    <col min="11784" max="11784" width="11.28515625" style="5" customWidth="1"/>
    <col min="11785" max="11785" width="6.85546875" style="5" customWidth="1"/>
    <col min="11786" max="12012" width="2.42578125" style="5"/>
    <col min="12013" max="12020" width="2.42578125" style="5" customWidth="1"/>
    <col min="12021" max="12021" width="105.28515625" style="5" customWidth="1"/>
    <col min="12022" max="12022" width="15.28515625" style="5" customWidth="1"/>
    <col min="12023" max="12023" width="5.28515625" style="5" customWidth="1"/>
    <col min="12024" max="12032" width="2.42578125" style="5" customWidth="1"/>
    <col min="12033" max="12033" width="73.42578125" style="5" customWidth="1"/>
    <col min="12034" max="12034" width="17.85546875" style="5" customWidth="1"/>
    <col min="12035" max="12035" width="9.7109375" style="5" customWidth="1"/>
    <col min="12036" max="12036" width="12.28515625" style="5" customWidth="1"/>
    <col min="12037" max="12037" width="11.28515625" style="5" customWidth="1"/>
    <col min="12038" max="12038" width="10.7109375" style="5" customWidth="1"/>
    <col min="12039" max="12039" width="12.28515625" style="5" customWidth="1"/>
    <col min="12040" max="12040" width="11.28515625" style="5" customWidth="1"/>
    <col min="12041" max="12041" width="6.85546875" style="5" customWidth="1"/>
    <col min="12042" max="12268" width="2.42578125" style="5"/>
    <col min="12269" max="12276" width="2.42578125" style="5" customWidth="1"/>
    <col min="12277" max="12277" width="105.28515625" style="5" customWidth="1"/>
    <col min="12278" max="12278" width="15.28515625" style="5" customWidth="1"/>
    <col min="12279" max="12279" width="5.28515625" style="5" customWidth="1"/>
    <col min="12280" max="12288" width="2.42578125" style="5" customWidth="1"/>
    <col min="12289" max="12289" width="73.42578125" style="5" customWidth="1"/>
    <col min="12290" max="12290" width="17.85546875" style="5" customWidth="1"/>
    <col min="12291" max="12291" width="9.7109375" style="5" customWidth="1"/>
    <col min="12292" max="12292" width="12.28515625" style="5" customWidth="1"/>
    <col min="12293" max="12293" width="11.28515625" style="5" customWidth="1"/>
    <col min="12294" max="12294" width="10.7109375" style="5" customWidth="1"/>
    <col min="12295" max="12295" width="12.28515625" style="5" customWidth="1"/>
    <col min="12296" max="12296" width="11.28515625" style="5" customWidth="1"/>
    <col min="12297" max="12297" width="6.85546875" style="5" customWidth="1"/>
    <col min="12298" max="12524" width="2.42578125" style="5"/>
    <col min="12525" max="12532" width="2.42578125" style="5" customWidth="1"/>
    <col min="12533" max="12533" width="105.28515625" style="5" customWidth="1"/>
    <col min="12534" max="12534" width="15.28515625" style="5" customWidth="1"/>
    <col min="12535" max="12535" width="5.28515625" style="5" customWidth="1"/>
    <col min="12536" max="12544" width="2.42578125" style="5" customWidth="1"/>
    <col min="12545" max="12545" width="73.42578125" style="5" customWidth="1"/>
    <col min="12546" max="12546" width="17.85546875" style="5" customWidth="1"/>
    <col min="12547" max="12547" width="9.7109375" style="5" customWidth="1"/>
    <col min="12548" max="12548" width="12.28515625" style="5" customWidth="1"/>
    <col min="12549" max="12549" width="11.28515625" style="5" customWidth="1"/>
    <col min="12550" max="12550" width="10.7109375" style="5" customWidth="1"/>
    <col min="12551" max="12551" width="12.28515625" style="5" customWidth="1"/>
    <col min="12552" max="12552" width="11.28515625" style="5" customWidth="1"/>
    <col min="12553" max="12553" width="6.85546875" style="5" customWidth="1"/>
    <col min="12554" max="12780" width="2.42578125" style="5"/>
    <col min="12781" max="12788" width="2.42578125" style="5" customWidth="1"/>
    <col min="12789" max="12789" width="105.28515625" style="5" customWidth="1"/>
    <col min="12790" max="12790" width="15.28515625" style="5" customWidth="1"/>
    <col min="12791" max="12791" width="5.28515625" style="5" customWidth="1"/>
    <col min="12792" max="12800" width="2.42578125" style="5" customWidth="1"/>
    <col min="12801" max="12801" width="73.42578125" style="5" customWidth="1"/>
    <col min="12802" max="12802" width="17.85546875" style="5" customWidth="1"/>
    <col min="12803" max="12803" width="9.7109375" style="5" customWidth="1"/>
    <col min="12804" max="12804" width="12.28515625" style="5" customWidth="1"/>
    <col min="12805" max="12805" width="11.28515625" style="5" customWidth="1"/>
    <col min="12806" max="12806" width="10.7109375" style="5" customWidth="1"/>
    <col min="12807" max="12807" width="12.28515625" style="5" customWidth="1"/>
    <col min="12808" max="12808" width="11.28515625" style="5" customWidth="1"/>
    <col min="12809" max="12809" width="6.85546875" style="5" customWidth="1"/>
    <col min="12810" max="13036" width="2.42578125" style="5"/>
    <col min="13037" max="13044" width="2.42578125" style="5" customWidth="1"/>
    <col min="13045" max="13045" width="105.28515625" style="5" customWidth="1"/>
    <col min="13046" max="13046" width="15.28515625" style="5" customWidth="1"/>
    <col min="13047" max="13047" width="5.28515625" style="5" customWidth="1"/>
    <col min="13048" max="13056" width="2.42578125" style="5" customWidth="1"/>
    <col min="13057" max="13057" width="73.42578125" style="5" customWidth="1"/>
    <col min="13058" max="13058" width="17.85546875" style="5" customWidth="1"/>
    <col min="13059" max="13059" width="9.7109375" style="5" customWidth="1"/>
    <col min="13060" max="13060" width="12.28515625" style="5" customWidth="1"/>
    <col min="13061" max="13061" width="11.28515625" style="5" customWidth="1"/>
    <col min="13062" max="13062" width="10.7109375" style="5" customWidth="1"/>
    <col min="13063" max="13063" width="12.28515625" style="5" customWidth="1"/>
    <col min="13064" max="13064" width="11.28515625" style="5" customWidth="1"/>
    <col min="13065" max="13065" width="6.85546875" style="5" customWidth="1"/>
    <col min="13066" max="13292" width="2.42578125" style="5"/>
    <col min="13293" max="13300" width="2.42578125" style="5" customWidth="1"/>
    <col min="13301" max="13301" width="105.28515625" style="5" customWidth="1"/>
    <col min="13302" max="13302" width="15.28515625" style="5" customWidth="1"/>
    <col min="13303" max="13303" width="5.28515625" style="5" customWidth="1"/>
    <col min="13304" max="13312" width="2.42578125" style="5" customWidth="1"/>
    <col min="13313" max="13313" width="73.42578125" style="5" customWidth="1"/>
    <col min="13314" max="13314" width="17.85546875" style="5" customWidth="1"/>
    <col min="13315" max="13315" width="9.7109375" style="5" customWidth="1"/>
    <col min="13316" max="13316" width="12.28515625" style="5" customWidth="1"/>
    <col min="13317" max="13317" width="11.28515625" style="5" customWidth="1"/>
    <col min="13318" max="13318" width="10.7109375" style="5" customWidth="1"/>
    <col min="13319" max="13319" width="12.28515625" style="5" customWidth="1"/>
    <col min="13320" max="13320" width="11.28515625" style="5" customWidth="1"/>
    <col min="13321" max="13321" width="6.85546875" style="5" customWidth="1"/>
    <col min="13322" max="13548" width="2.42578125" style="5"/>
    <col min="13549" max="13556" width="2.42578125" style="5" customWidth="1"/>
    <col min="13557" max="13557" width="105.28515625" style="5" customWidth="1"/>
    <col min="13558" max="13558" width="15.28515625" style="5" customWidth="1"/>
    <col min="13559" max="13559" width="5.28515625" style="5" customWidth="1"/>
    <col min="13560" max="13568" width="2.42578125" style="5" customWidth="1"/>
    <col min="13569" max="13569" width="73.42578125" style="5" customWidth="1"/>
    <col min="13570" max="13570" width="17.85546875" style="5" customWidth="1"/>
    <col min="13571" max="13571" width="9.7109375" style="5" customWidth="1"/>
    <col min="13572" max="13572" width="12.28515625" style="5" customWidth="1"/>
    <col min="13573" max="13573" width="11.28515625" style="5" customWidth="1"/>
    <col min="13574" max="13574" width="10.7109375" style="5" customWidth="1"/>
    <col min="13575" max="13575" width="12.28515625" style="5" customWidth="1"/>
    <col min="13576" max="13576" width="11.28515625" style="5" customWidth="1"/>
    <col min="13577" max="13577" width="6.85546875" style="5" customWidth="1"/>
    <col min="13578" max="13804" width="2.42578125" style="5"/>
    <col min="13805" max="13812" width="2.42578125" style="5" customWidth="1"/>
    <col min="13813" max="13813" width="105.28515625" style="5" customWidth="1"/>
    <col min="13814" max="13814" width="15.28515625" style="5" customWidth="1"/>
    <col min="13815" max="13815" width="5.28515625" style="5" customWidth="1"/>
    <col min="13816" max="13824" width="2.42578125" style="5" customWidth="1"/>
    <col min="13825" max="13825" width="73.42578125" style="5" customWidth="1"/>
    <col min="13826" max="13826" width="17.85546875" style="5" customWidth="1"/>
    <col min="13827" max="13827" width="9.7109375" style="5" customWidth="1"/>
    <col min="13828" max="13828" width="12.28515625" style="5" customWidth="1"/>
    <col min="13829" max="13829" width="11.28515625" style="5" customWidth="1"/>
    <col min="13830" max="13830" width="10.7109375" style="5" customWidth="1"/>
    <col min="13831" max="13831" width="12.28515625" style="5" customWidth="1"/>
    <col min="13832" max="13832" width="11.28515625" style="5" customWidth="1"/>
    <col min="13833" max="13833" width="6.85546875" style="5" customWidth="1"/>
    <col min="13834" max="14060" width="2.42578125" style="5"/>
    <col min="14061" max="14068" width="2.42578125" style="5" customWidth="1"/>
    <col min="14069" max="14069" width="105.28515625" style="5" customWidth="1"/>
    <col min="14070" max="14070" width="15.28515625" style="5" customWidth="1"/>
    <col min="14071" max="14071" width="5.28515625" style="5" customWidth="1"/>
    <col min="14072" max="14080" width="2.42578125" style="5" customWidth="1"/>
    <col min="14081" max="14081" width="73.42578125" style="5" customWidth="1"/>
    <col min="14082" max="14082" width="17.85546875" style="5" customWidth="1"/>
    <col min="14083" max="14083" width="9.7109375" style="5" customWidth="1"/>
    <col min="14084" max="14084" width="12.28515625" style="5" customWidth="1"/>
    <col min="14085" max="14085" width="11.28515625" style="5" customWidth="1"/>
    <col min="14086" max="14086" width="10.7109375" style="5" customWidth="1"/>
    <col min="14087" max="14087" width="12.28515625" style="5" customWidth="1"/>
    <col min="14088" max="14088" width="11.28515625" style="5" customWidth="1"/>
    <col min="14089" max="14089" width="6.85546875" style="5" customWidth="1"/>
    <col min="14090" max="14316" width="2.42578125" style="5"/>
    <col min="14317" max="14324" width="2.42578125" style="5" customWidth="1"/>
    <col min="14325" max="14325" width="105.28515625" style="5" customWidth="1"/>
    <col min="14326" max="14326" width="15.28515625" style="5" customWidth="1"/>
    <col min="14327" max="14327" width="5.28515625" style="5" customWidth="1"/>
    <col min="14328" max="14336" width="2.42578125" style="5" customWidth="1"/>
    <col min="14337" max="14337" width="73.42578125" style="5" customWidth="1"/>
    <col min="14338" max="14338" width="17.85546875" style="5" customWidth="1"/>
    <col min="14339" max="14339" width="9.7109375" style="5" customWidth="1"/>
    <col min="14340" max="14340" width="12.28515625" style="5" customWidth="1"/>
    <col min="14341" max="14341" width="11.28515625" style="5" customWidth="1"/>
    <col min="14342" max="14342" width="10.7109375" style="5" customWidth="1"/>
    <col min="14343" max="14343" width="12.28515625" style="5" customWidth="1"/>
    <col min="14344" max="14344" width="11.28515625" style="5" customWidth="1"/>
    <col min="14345" max="14345" width="6.85546875" style="5" customWidth="1"/>
    <col min="14346" max="14572" width="2.42578125" style="5"/>
    <col min="14573" max="14580" width="2.42578125" style="5" customWidth="1"/>
    <col min="14581" max="14581" width="105.28515625" style="5" customWidth="1"/>
    <col min="14582" max="14582" width="15.28515625" style="5" customWidth="1"/>
    <col min="14583" max="14583" width="5.28515625" style="5" customWidth="1"/>
    <col min="14584" max="14592" width="2.42578125" style="5" customWidth="1"/>
    <col min="14593" max="14593" width="73.42578125" style="5" customWidth="1"/>
    <col min="14594" max="14594" width="17.85546875" style="5" customWidth="1"/>
    <col min="14595" max="14595" width="9.7109375" style="5" customWidth="1"/>
    <col min="14596" max="14596" width="12.28515625" style="5" customWidth="1"/>
    <col min="14597" max="14597" width="11.28515625" style="5" customWidth="1"/>
    <col min="14598" max="14598" width="10.7109375" style="5" customWidth="1"/>
    <col min="14599" max="14599" width="12.28515625" style="5" customWidth="1"/>
    <col min="14600" max="14600" width="11.28515625" style="5" customWidth="1"/>
    <col min="14601" max="14601" width="6.85546875" style="5" customWidth="1"/>
    <col min="14602" max="14828" width="2.42578125" style="5"/>
    <col min="14829" max="14836" width="2.42578125" style="5" customWidth="1"/>
    <col min="14837" max="14837" width="105.28515625" style="5" customWidth="1"/>
    <col min="14838" max="14838" width="15.28515625" style="5" customWidth="1"/>
    <col min="14839" max="14839" width="5.28515625" style="5" customWidth="1"/>
    <col min="14840" max="14848" width="2.42578125" style="5" customWidth="1"/>
    <col min="14849" max="14849" width="73.42578125" style="5" customWidth="1"/>
    <col min="14850" max="14850" width="17.85546875" style="5" customWidth="1"/>
    <col min="14851" max="14851" width="9.7109375" style="5" customWidth="1"/>
    <col min="14852" max="14852" width="12.28515625" style="5" customWidth="1"/>
    <col min="14853" max="14853" width="11.28515625" style="5" customWidth="1"/>
    <col min="14854" max="14854" width="10.7109375" style="5" customWidth="1"/>
    <col min="14855" max="14855" width="12.28515625" style="5" customWidth="1"/>
    <col min="14856" max="14856" width="11.28515625" style="5" customWidth="1"/>
    <col min="14857" max="14857" width="6.85546875" style="5" customWidth="1"/>
    <col min="14858" max="15084" width="2.42578125" style="5"/>
    <col min="15085" max="15092" width="2.42578125" style="5" customWidth="1"/>
    <col min="15093" max="15093" width="105.28515625" style="5" customWidth="1"/>
    <col min="15094" max="15094" width="15.28515625" style="5" customWidth="1"/>
    <col min="15095" max="15095" width="5.28515625" style="5" customWidth="1"/>
    <col min="15096" max="15104" width="2.42578125" style="5" customWidth="1"/>
    <col min="15105" max="15105" width="73.42578125" style="5" customWidth="1"/>
    <col min="15106" max="15106" width="17.85546875" style="5" customWidth="1"/>
    <col min="15107" max="15107" width="9.7109375" style="5" customWidth="1"/>
    <col min="15108" max="15108" width="12.28515625" style="5" customWidth="1"/>
    <col min="15109" max="15109" width="11.28515625" style="5" customWidth="1"/>
    <col min="15110" max="15110" width="10.7109375" style="5" customWidth="1"/>
    <col min="15111" max="15111" width="12.28515625" style="5" customWidth="1"/>
    <col min="15112" max="15112" width="11.28515625" style="5" customWidth="1"/>
    <col min="15113" max="15113" width="6.85546875" style="5" customWidth="1"/>
    <col min="15114" max="15340" width="2.42578125" style="5"/>
    <col min="15341" max="15348" width="2.42578125" style="5" customWidth="1"/>
    <col min="15349" max="15349" width="105.28515625" style="5" customWidth="1"/>
    <col min="15350" max="15350" width="15.28515625" style="5" customWidth="1"/>
    <col min="15351" max="15351" width="5.28515625" style="5" customWidth="1"/>
    <col min="15352" max="15360" width="2.42578125" style="5" customWidth="1"/>
    <col min="15361" max="15361" width="73.42578125" style="5" customWidth="1"/>
    <col min="15362" max="15362" width="17.85546875" style="5" customWidth="1"/>
    <col min="15363" max="15363" width="9.7109375" style="5" customWidth="1"/>
    <col min="15364" max="15364" width="12.28515625" style="5" customWidth="1"/>
    <col min="15365" max="15365" width="11.28515625" style="5" customWidth="1"/>
    <col min="15366" max="15366" width="10.7109375" style="5" customWidth="1"/>
    <col min="15367" max="15367" width="12.28515625" style="5" customWidth="1"/>
    <col min="15368" max="15368" width="11.28515625" style="5" customWidth="1"/>
    <col min="15369" max="15369" width="6.85546875" style="5" customWidth="1"/>
    <col min="15370" max="15596" width="2.42578125" style="5"/>
    <col min="15597" max="15604" width="2.42578125" style="5" customWidth="1"/>
    <col min="15605" max="15605" width="105.28515625" style="5" customWidth="1"/>
    <col min="15606" max="15606" width="15.28515625" style="5" customWidth="1"/>
    <col min="15607" max="15607" width="5.28515625" style="5" customWidth="1"/>
    <col min="15608" max="15616" width="2.42578125" style="5" customWidth="1"/>
    <col min="15617" max="15617" width="73.42578125" style="5" customWidth="1"/>
    <col min="15618" max="15618" width="17.85546875" style="5" customWidth="1"/>
    <col min="15619" max="15619" width="9.7109375" style="5" customWidth="1"/>
    <col min="15620" max="15620" width="12.28515625" style="5" customWidth="1"/>
    <col min="15621" max="15621" width="11.28515625" style="5" customWidth="1"/>
    <col min="15622" max="15622" width="10.7109375" style="5" customWidth="1"/>
    <col min="15623" max="15623" width="12.28515625" style="5" customWidth="1"/>
    <col min="15624" max="15624" width="11.28515625" style="5" customWidth="1"/>
    <col min="15625" max="15625" width="6.85546875" style="5" customWidth="1"/>
    <col min="15626" max="15852" width="2.42578125" style="5"/>
    <col min="15853" max="15860" width="2.42578125" style="5" customWidth="1"/>
    <col min="15861" max="15861" width="105.28515625" style="5" customWidth="1"/>
    <col min="15862" max="15862" width="15.28515625" style="5" customWidth="1"/>
    <col min="15863" max="15863" width="5.28515625" style="5" customWidth="1"/>
    <col min="15864" max="15872" width="2.42578125" style="5" customWidth="1"/>
    <col min="15873" max="15873" width="73.42578125" style="5" customWidth="1"/>
    <col min="15874" max="15874" width="17.85546875" style="5" customWidth="1"/>
    <col min="15875" max="15875" width="9.7109375" style="5" customWidth="1"/>
    <col min="15876" max="15876" width="12.28515625" style="5" customWidth="1"/>
    <col min="15877" max="15877" width="11.28515625" style="5" customWidth="1"/>
    <col min="15878" max="15878" width="10.7109375" style="5" customWidth="1"/>
    <col min="15879" max="15879" width="12.28515625" style="5" customWidth="1"/>
    <col min="15880" max="15880" width="11.28515625" style="5" customWidth="1"/>
    <col min="15881" max="15881" width="6.85546875" style="5" customWidth="1"/>
    <col min="15882" max="16108" width="2.42578125" style="5"/>
    <col min="16109" max="16116" width="2.42578125" style="5" customWidth="1"/>
    <col min="16117" max="16117" width="105.28515625" style="5" customWidth="1"/>
    <col min="16118" max="16118" width="15.28515625" style="5" customWidth="1"/>
    <col min="16119" max="16119" width="5.28515625" style="5" customWidth="1"/>
    <col min="16120" max="16128" width="2.42578125" style="5" customWidth="1"/>
    <col min="16129" max="16129" width="73.42578125" style="5" customWidth="1"/>
    <col min="16130" max="16130" width="17.85546875" style="5" customWidth="1"/>
    <col min="16131" max="16131" width="9.7109375" style="5" customWidth="1"/>
    <col min="16132" max="16132" width="12.28515625" style="5" customWidth="1"/>
    <col min="16133" max="16133" width="11.28515625" style="5" customWidth="1"/>
    <col min="16134" max="16134" width="10.7109375" style="5" customWidth="1"/>
    <col min="16135" max="16135" width="12.28515625" style="5" customWidth="1"/>
    <col min="16136" max="16136" width="11.28515625" style="5" customWidth="1"/>
    <col min="16137" max="16137" width="6.85546875" style="5" customWidth="1"/>
    <col min="16138" max="16384" width="2.42578125" style="5"/>
  </cols>
  <sheetData>
    <row r="1" spans="1:11" x14ac:dyDescent="0.2">
      <c r="A1" s="3" t="s">
        <v>136</v>
      </c>
      <c r="B1" s="13">
        <f>Monto_Oferta</f>
        <v>0</v>
      </c>
      <c r="C1" s="4"/>
    </row>
    <row r="2" spans="1:11" x14ac:dyDescent="0.2">
      <c r="A2" s="3"/>
      <c r="B2" s="12" t="str">
        <f>FIXED(ABS(B1),2,TRUE)</f>
        <v>0,00</v>
      </c>
      <c r="C2" s="6"/>
    </row>
    <row r="3" spans="1:11" x14ac:dyDescent="0.2">
      <c r="A3" s="7" t="str">
        <f>TRIM("El presente presupuesto asciende a la suma de Pesos: "&amp;J5&amp;J7&amp;J8&amp;J9&amp;J10&amp;J11&amp;J12&amp;J13&amp;J14&amp;J15&amp;J16&amp;J17&amp;J18&amp;J19&amp;J20&amp;J21&amp;J22&amp;J23&amp;J24)</f>
        <v>El presente presupuesto asciende a la suma de Pesos: CERO CON 00/100.-</v>
      </c>
      <c r="B3" s="7"/>
      <c r="C3" s="7"/>
    </row>
    <row r="4" spans="1:11" x14ac:dyDescent="0.2">
      <c r="A4" s="7"/>
      <c r="B4" s="7"/>
      <c r="C4" s="7"/>
    </row>
    <row r="5" spans="1:11" ht="12.75" hidden="1" customHeight="1" x14ac:dyDescent="0.2">
      <c r="A5" s="6"/>
      <c r="D5" s="8" t="s">
        <v>47</v>
      </c>
      <c r="E5" s="8" t="s">
        <v>5</v>
      </c>
      <c r="F5" s="8" t="s">
        <v>4</v>
      </c>
      <c r="G5" s="8" t="s">
        <v>4</v>
      </c>
      <c r="H5" s="8" t="s">
        <v>4</v>
      </c>
      <c r="K5" s="9" t="str">
        <f>IF(LEFT(FIXED(B1,2,TRUE),1)="-","MENOS ","")</f>
        <v/>
      </c>
    </row>
    <row r="6" spans="1:11" ht="12.75" hidden="1" customHeight="1" x14ac:dyDescent="0.2">
      <c r="D6" s="8" t="s">
        <v>48</v>
      </c>
      <c r="E6" s="8" t="s">
        <v>4</v>
      </c>
      <c r="H6" s="8" t="s">
        <v>4</v>
      </c>
    </row>
    <row r="7" spans="1:11" ht="12.75" hidden="1" customHeight="1" x14ac:dyDescent="0.2">
      <c r="D7" s="8" t="s">
        <v>49</v>
      </c>
      <c r="E7" s="8" t="s">
        <v>50</v>
      </c>
      <c r="H7" s="8" t="s">
        <v>50</v>
      </c>
      <c r="I7" s="9" t="str">
        <f>IF(LEN(B2)-12&lt;0,"0",MID((B2),LEN(B2)-12+1,1))</f>
        <v>0</v>
      </c>
      <c r="J7" s="9" t="str">
        <f>IF(AND(I7="1",I8="00"),"CIEN ",VLOOKUP(I7,D5:H44,4))</f>
        <v xml:space="preserve"> </v>
      </c>
    </row>
    <row r="8" spans="1:11" ht="12.75" hidden="1" customHeight="1" x14ac:dyDescent="0.2">
      <c r="D8" s="8" t="s">
        <v>51</v>
      </c>
      <c r="E8" s="8" t="s">
        <v>52</v>
      </c>
      <c r="H8" s="8" t="s">
        <v>52</v>
      </c>
      <c r="I8" s="9" t="str">
        <f>IF(LEN(B2)-11&lt;0,"0",MID((B2),LEN(B2)-11+1,2))</f>
        <v>0</v>
      </c>
      <c r="J8" s="9" t="str">
        <f>IF(LEFT(I8,1)="0","",IF(VALUE(I8)&gt;29,VLOOKUP(LEFT(I8,1),D5:H44,3),VLOOKUP(I8,D5:H44,5)))</f>
        <v/>
      </c>
    </row>
    <row r="9" spans="1:11" ht="12.75" hidden="1" customHeight="1" x14ac:dyDescent="0.2">
      <c r="D9" s="8" t="s">
        <v>53</v>
      </c>
      <c r="E9" s="8" t="s">
        <v>54</v>
      </c>
      <c r="H9" s="8" t="s">
        <v>54</v>
      </c>
      <c r="I9" s="9" t="str">
        <f>IF(LEN(B2)-10&lt;0,"0",MID((B2),LEN(B2)-10+1,1))</f>
        <v>0</v>
      </c>
      <c r="J9" s="9" t="str">
        <f>IF(AND(VALUE(I8)&gt;30,MID(I8,2,1)&lt;&gt;"0"),"Y ","")</f>
        <v/>
      </c>
    </row>
    <row r="10" spans="1:11" ht="12.75" hidden="1" customHeight="1" x14ac:dyDescent="0.2">
      <c r="D10" s="8" t="s">
        <v>55</v>
      </c>
      <c r="E10" s="8" t="s">
        <v>56</v>
      </c>
      <c r="H10" s="8" t="s">
        <v>56</v>
      </c>
      <c r="I10" s="9" t="str">
        <f>IF(LEN(B2)-10&lt;0,"0",MID((B2),LEN(B2)-10+1,1))</f>
        <v>0</v>
      </c>
      <c r="J10" s="9" t="str">
        <f>IF(OR(VALUE(I8)&lt;=9,VALUE(I8)=0),VLOOKUP(I10,D5:H44,5),IF(VALUE(I8)&gt;29,VLOOKUP(MID(I8,2,1),D5:H44,5),""))</f>
        <v xml:space="preserve"> </v>
      </c>
    </row>
    <row r="11" spans="1:11" ht="12.75" hidden="1" customHeight="1" x14ac:dyDescent="0.2">
      <c r="D11" s="8" t="s">
        <v>57</v>
      </c>
      <c r="E11" s="8" t="s">
        <v>58</v>
      </c>
      <c r="H11" s="8" t="s">
        <v>58</v>
      </c>
      <c r="I11" s="9" t="str">
        <f>IF(AND(AND(I7="0",I8="0"),I10="0"),"0",IF(AND(AND(I10="1",I7="0"),I8="0"),"1","2"))</f>
        <v>0</v>
      </c>
      <c r="J11" s="9" t="str">
        <f>IF(I11="0","",IF(I11="1","MILLON ","MILLONES "))</f>
        <v/>
      </c>
    </row>
    <row r="12" spans="1:11" ht="12.75" hidden="1" customHeight="1" x14ac:dyDescent="0.2">
      <c r="A12" s="10"/>
      <c r="D12" s="8" t="s">
        <v>59</v>
      </c>
      <c r="E12" s="8" t="s">
        <v>60</v>
      </c>
      <c r="H12" s="8" t="s">
        <v>60</v>
      </c>
      <c r="I12" s="9" t="str">
        <f>IF(LEN(B2)-9&lt;0,"0",MID((B2),LEN(B2)-9+1,1))</f>
        <v>0</v>
      </c>
      <c r="J12" s="9" t="str">
        <f>IF(AND(I12="1",I13="00"),"CIEN",VLOOKUP(I12,D5:H44,4))</f>
        <v xml:space="preserve"> </v>
      </c>
      <c r="K12" s="11"/>
    </row>
    <row r="13" spans="1:11" ht="12.75" hidden="1" customHeight="1" x14ac:dyDescent="0.2">
      <c r="A13" s="10"/>
      <c r="D13" s="8" t="s">
        <v>61</v>
      </c>
      <c r="E13" s="8" t="s">
        <v>62</v>
      </c>
      <c r="H13" s="8" t="s">
        <v>62</v>
      </c>
      <c r="I13" s="9" t="str">
        <f>IF(LEN(B2)-8&lt;0,"0",MID((B2),LEN(B2)-8+1,2))</f>
        <v>0</v>
      </c>
      <c r="J13" s="9" t="str">
        <f>IF(LEFT(I13,1)="0","",IF(VALUE(I13)&gt;29,VLOOKUP(LEFT(I13,1),D5:H44,3),VLOOKUP(I13,D5:H44,5)))</f>
        <v/>
      </c>
      <c r="K13" s="11"/>
    </row>
    <row r="14" spans="1:11" ht="12.75" hidden="1" customHeight="1" x14ac:dyDescent="0.2">
      <c r="A14" s="10"/>
      <c r="D14" s="8" t="s">
        <v>63</v>
      </c>
      <c r="E14" s="8" t="s">
        <v>64</v>
      </c>
      <c r="H14" s="8" t="s">
        <v>64</v>
      </c>
      <c r="I14" s="9" t="str">
        <f>IF(LEN(B2)-7&lt;0,"0",MID((B2),LEN(B2)-7+1,1))</f>
        <v>0</v>
      </c>
      <c r="J14" s="9" t="str">
        <f>IF(AND(VALUE(I13)&gt;30,MID(I13,2,1)&lt;&gt;"0"),"Y ","")</f>
        <v/>
      </c>
      <c r="K14" s="11"/>
    </row>
    <row r="15" spans="1:11" ht="12.75" hidden="1" customHeight="1" x14ac:dyDescent="0.2">
      <c r="A15" s="10"/>
      <c r="D15" s="8" t="s">
        <v>65</v>
      </c>
      <c r="E15" s="8" t="s">
        <v>66</v>
      </c>
      <c r="H15" s="8" t="s">
        <v>66</v>
      </c>
      <c r="J15" s="9" t="str">
        <f>IF(OR(VALUE(I13)&lt;=9,VALUE(I13)=0),VLOOKUP(I14,D5:H44,5),IF(VALUE(I13)&gt;29,VLOOKUP(MID(I13,2,1),D5:H44,5),""))</f>
        <v xml:space="preserve"> </v>
      </c>
      <c r="K15" s="11"/>
    </row>
    <row r="16" spans="1:11" ht="12.75" hidden="1" customHeight="1" x14ac:dyDescent="0.2">
      <c r="A16" s="10"/>
      <c r="D16" s="8" t="s">
        <v>67</v>
      </c>
      <c r="E16" s="8" t="s">
        <v>50</v>
      </c>
      <c r="F16" s="8" t="s">
        <v>68</v>
      </c>
      <c r="G16" s="8" t="s">
        <v>69</v>
      </c>
      <c r="H16" s="8" t="s">
        <v>70</v>
      </c>
      <c r="I16" s="9" t="str">
        <f>IF(AND(AND(I12="0",VALUE(I13)=0),I14="0"),"0",IF(I14="1","1","2"))</f>
        <v>0</v>
      </c>
      <c r="J16" s="9" t="str">
        <f>IF(I16="0","","MIL ")</f>
        <v/>
      </c>
      <c r="K16" s="11"/>
    </row>
    <row r="17" spans="1:11" ht="12.75" hidden="1" customHeight="1" x14ac:dyDescent="0.2">
      <c r="A17" s="10"/>
      <c r="D17" s="8" t="s">
        <v>71</v>
      </c>
      <c r="E17" s="8" t="s">
        <v>68</v>
      </c>
      <c r="F17" s="8" t="s">
        <v>4</v>
      </c>
      <c r="G17" s="8" t="s">
        <v>4</v>
      </c>
      <c r="H17" s="8" t="s">
        <v>68</v>
      </c>
      <c r="I17" s="9" t="str">
        <f>IF(LEN(B2)-6&lt;0,"0",MID((B2),LEN(B2)-6+1,1))</f>
        <v>0</v>
      </c>
      <c r="J17" s="9" t="str">
        <f>IF(AND(I17="1",I18="00"),"CIEN ",VLOOKUP(I17,D5:H44,4))</f>
        <v xml:space="preserve"> </v>
      </c>
      <c r="K17" s="11"/>
    </row>
    <row r="18" spans="1:11" ht="12.75" hidden="1" customHeight="1" x14ac:dyDescent="0.2">
      <c r="A18" s="10"/>
      <c r="D18" s="8" t="s">
        <v>72</v>
      </c>
      <c r="E18" s="8" t="s">
        <v>73</v>
      </c>
      <c r="H18" s="8" t="s">
        <v>73</v>
      </c>
      <c r="I18" s="9" t="str">
        <f>IF(LEN(B2)-5&lt;0,"0",MID((B2),LEN(B2)-5+1,2))</f>
        <v>0</v>
      </c>
      <c r="J18" s="11" t="str">
        <f>IF(LEFT(I18,1)="0","",IF(VALUE(I18)&gt;29,VLOOKUP(LEFT(I18,1),D5:H44,3,FALSE),VLOOKUP(I18,D5:H44,2,FALSE)))</f>
        <v/>
      </c>
      <c r="K18" s="11"/>
    </row>
    <row r="19" spans="1:11" ht="12.75" hidden="1" customHeight="1" x14ac:dyDescent="0.2">
      <c r="A19" s="10"/>
      <c r="D19" s="8" t="s">
        <v>74</v>
      </c>
      <c r="E19" s="8" t="s">
        <v>75</v>
      </c>
      <c r="H19" s="8" t="s">
        <v>75</v>
      </c>
      <c r="J19" s="9" t="str">
        <f>IF(AND(VALUE(I18)&gt;30,MID(I18,2,1)&lt;&gt;"0"),"Y ","")</f>
        <v/>
      </c>
      <c r="K19" s="11"/>
    </row>
    <row r="20" spans="1:11" ht="12.75" hidden="1" customHeight="1" x14ac:dyDescent="0.2">
      <c r="A20" s="10"/>
      <c r="D20" s="8" t="s">
        <v>76</v>
      </c>
      <c r="E20" s="8" t="s">
        <v>77</v>
      </c>
      <c r="H20" s="8" t="s">
        <v>77</v>
      </c>
      <c r="I20" s="9" t="str">
        <f>IF(LEN(B2)-4&lt;0,"0",MID((B2),LEN(B2)-4+1,1))</f>
        <v>0</v>
      </c>
      <c r="J20" s="9" t="str">
        <f>IF(OR(VALUE(I18)&lt;=9,VALUE(I18)=0),VLOOKUP(I20,D5:H44,2),IF(VALUE(I18)&gt;29,VLOOKUP(MID(I18,2,1),D5:H44,2),""))</f>
        <v/>
      </c>
      <c r="K20" s="11"/>
    </row>
    <row r="21" spans="1:11" ht="12.75" hidden="1" customHeight="1" x14ac:dyDescent="0.2">
      <c r="A21" s="10"/>
      <c r="D21" s="8" t="s">
        <v>78</v>
      </c>
      <c r="E21" s="8" t="s">
        <v>79</v>
      </c>
      <c r="H21" s="8" t="s">
        <v>79</v>
      </c>
      <c r="J21" s="9" t="str">
        <f>IF(TRUNC(B1)=0,"CERO ","")</f>
        <v xml:space="preserve">CERO </v>
      </c>
      <c r="K21" s="11"/>
    </row>
    <row r="22" spans="1:11" ht="12.75" hidden="1" customHeight="1" x14ac:dyDescent="0.2">
      <c r="D22" s="8" t="s">
        <v>80</v>
      </c>
      <c r="E22" s="8" t="s">
        <v>81</v>
      </c>
      <c r="H22" s="8" t="s">
        <v>81</v>
      </c>
      <c r="J22" s="8" t="s">
        <v>82</v>
      </c>
    </row>
    <row r="23" spans="1:11" ht="12.75" hidden="1" customHeight="1" x14ac:dyDescent="0.2">
      <c r="D23" s="8" t="s">
        <v>83</v>
      </c>
      <c r="E23" s="8" t="s">
        <v>84</v>
      </c>
      <c r="H23" s="8" t="s">
        <v>84</v>
      </c>
      <c r="J23" s="9" t="str">
        <f>RIGHT(B2,2)</f>
        <v>00</v>
      </c>
    </row>
    <row r="24" spans="1:11" ht="12.75" hidden="1" customHeight="1" x14ac:dyDescent="0.2">
      <c r="D24" s="8" t="s">
        <v>85</v>
      </c>
      <c r="E24" s="8" t="s">
        <v>86</v>
      </c>
      <c r="H24" s="8" t="s">
        <v>86</v>
      </c>
      <c r="J24" s="8" t="s">
        <v>87</v>
      </c>
    </row>
    <row r="25" spans="1:11" ht="12.75" hidden="1" customHeight="1" x14ac:dyDescent="0.2">
      <c r="D25" s="8" t="s">
        <v>88</v>
      </c>
      <c r="E25" s="8" t="s">
        <v>89</v>
      </c>
      <c r="H25" s="8" t="s">
        <v>89</v>
      </c>
    </row>
    <row r="26" spans="1:11" ht="12.75" hidden="1" customHeight="1" x14ac:dyDescent="0.2">
      <c r="D26" s="8" t="s">
        <v>90</v>
      </c>
      <c r="E26" s="8" t="s">
        <v>91</v>
      </c>
      <c r="H26" s="8" t="s">
        <v>91</v>
      </c>
    </row>
    <row r="27" spans="1:11" ht="12.75" hidden="1" customHeight="1" x14ac:dyDescent="0.2">
      <c r="D27" s="8" t="s">
        <v>92</v>
      </c>
      <c r="E27" s="8" t="s">
        <v>52</v>
      </c>
      <c r="F27" s="8" t="s">
        <v>93</v>
      </c>
      <c r="G27" s="8" t="s">
        <v>94</v>
      </c>
      <c r="H27" s="8" t="s">
        <v>52</v>
      </c>
    </row>
    <row r="28" spans="1:11" ht="12.75" hidden="1" customHeight="1" x14ac:dyDescent="0.2">
      <c r="D28" s="8" t="s">
        <v>95</v>
      </c>
      <c r="E28" s="8" t="s">
        <v>93</v>
      </c>
      <c r="H28" s="8" t="s">
        <v>93</v>
      </c>
    </row>
    <row r="29" spans="1:11" ht="12.75" hidden="1" customHeight="1" x14ac:dyDescent="0.2">
      <c r="D29" s="8" t="s">
        <v>96</v>
      </c>
      <c r="E29" s="8" t="s">
        <v>97</v>
      </c>
      <c r="H29" s="8" t="s">
        <v>98</v>
      </c>
    </row>
    <row r="30" spans="1:11" ht="12.75" hidden="1" customHeight="1" x14ac:dyDescent="0.2">
      <c r="D30" s="8" t="s">
        <v>99</v>
      </c>
      <c r="E30" s="8" t="s">
        <v>100</v>
      </c>
      <c r="H30" s="8" t="s">
        <v>100</v>
      </c>
    </row>
    <row r="31" spans="1:11" ht="12.75" hidden="1" customHeight="1" x14ac:dyDescent="0.2">
      <c r="D31" s="8" t="s">
        <v>101</v>
      </c>
      <c r="E31" s="8" t="s">
        <v>102</v>
      </c>
      <c r="H31" s="8" t="s">
        <v>102</v>
      </c>
    </row>
    <row r="32" spans="1:11" ht="12.75" hidden="1" customHeight="1" x14ac:dyDescent="0.2">
      <c r="D32" s="8" t="s">
        <v>103</v>
      </c>
      <c r="E32" s="8" t="s">
        <v>104</v>
      </c>
      <c r="H32" s="8" t="s">
        <v>104</v>
      </c>
    </row>
    <row r="33" spans="4:8" ht="12.75" hidden="1" customHeight="1" x14ac:dyDescent="0.2">
      <c r="D33" s="8" t="s">
        <v>105</v>
      </c>
      <c r="E33" s="8" t="s">
        <v>106</v>
      </c>
      <c r="H33" s="8" t="s">
        <v>106</v>
      </c>
    </row>
    <row r="34" spans="4:8" ht="12.75" hidden="1" customHeight="1" x14ac:dyDescent="0.2">
      <c r="D34" s="8" t="s">
        <v>107</v>
      </c>
      <c r="E34" s="8" t="s">
        <v>108</v>
      </c>
      <c r="H34" s="8" t="s">
        <v>108</v>
      </c>
    </row>
    <row r="35" spans="4:8" ht="12.75" hidden="1" customHeight="1" x14ac:dyDescent="0.2">
      <c r="D35" s="8" t="s">
        <v>109</v>
      </c>
      <c r="E35" s="8" t="s">
        <v>110</v>
      </c>
      <c r="H35" s="8" t="s">
        <v>110</v>
      </c>
    </row>
    <row r="36" spans="4:8" ht="12.75" hidden="1" customHeight="1" x14ac:dyDescent="0.2">
      <c r="D36" s="8" t="s">
        <v>111</v>
      </c>
      <c r="E36" s="8" t="s">
        <v>112</v>
      </c>
      <c r="H36" s="8" t="s">
        <v>112</v>
      </c>
    </row>
    <row r="37" spans="4:8" ht="12.75" hidden="1" customHeight="1" x14ac:dyDescent="0.2">
      <c r="D37" s="8" t="s">
        <v>113</v>
      </c>
      <c r="E37" s="8" t="s">
        <v>114</v>
      </c>
      <c r="H37" s="8" t="s">
        <v>114</v>
      </c>
    </row>
    <row r="38" spans="4:8" ht="12.75" hidden="1" customHeight="1" x14ac:dyDescent="0.2">
      <c r="D38" s="8" t="s">
        <v>115</v>
      </c>
      <c r="E38" s="8" t="s">
        <v>54</v>
      </c>
      <c r="F38" s="8" t="s">
        <v>116</v>
      </c>
      <c r="G38" s="8" t="s">
        <v>117</v>
      </c>
      <c r="H38" s="8" t="s">
        <v>54</v>
      </c>
    </row>
    <row r="39" spans="4:8" ht="12.75" hidden="1" customHeight="1" x14ac:dyDescent="0.2">
      <c r="D39" s="8" t="s">
        <v>118</v>
      </c>
      <c r="E39" s="8" t="s">
        <v>56</v>
      </c>
      <c r="F39" s="8" t="s">
        <v>119</v>
      </c>
      <c r="G39" s="8" t="s">
        <v>120</v>
      </c>
      <c r="H39" s="8" t="s">
        <v>56</v>
      </c>
    </row>
    <row r="40" spans="4:8" ht="12.75" hidden="1" customHeight="1" x14ac:dyDescent="0.2">
      <c r="D40" s="8" t="s">
        <v>121</v>
      </c>
      <c r="E40" s="8" t="s">
        <v>58</v>
      </c>
      <c r="F40" s="8" t="s">
        <v>122</v>
      </c>
      <c r="G40" s="8" t="s">
        <v>123</v>
      </c>
      <c r="H40" s="8" t="s">
        <v>58</v>
      </c>
    </row>
    <row r="41" spans="4:8" ht="12.75" hidden="1" customHeight="1" x14ac:dyDescent="0.2">
      <c r="D41" s="8" t="s">
        <v>124</v>
      </c>
      <c r="E41" s="8" t="s">
        <v>60</v>
      </c>
      <c r="F41" s="8" t="s">
        <v>125</v>
      </c>
      <c r="G41" s="8" t="s">
        <v>126</v>
      </c>
      <c r="H41" s="8" t="s">
        <v>60</v>
      </c>
    </row>
    <row r="42" spans="4:8" ht="12.75" hidden="1" customHeight="1" x14ac:dyDescent="0.2">
      <c r="D42" s="8" t="s">
        <v>127</v>
      </c>
      <c r="E42" s="8" t="s">
        <v>62</v>
      </c>
      <c r="F42" s="8" t="s">
        <v>128</v>
      </c>
      <c r="G42" s="8" t="s">
        <v>129</v>
      </c>
      <c r="H42" s="8" t="s">
        <v>62</v>
      </c>
    </row>
    <row r="43" spans="4:8" ht="12.75" hidden="1" customHeight="1" x14ac:dyDescent="0.2">
      <c r="D43" s="8" t="s">
        <v>130</v>
      </c>
      <c r="E43" s="8" t="s">
        <v>64</v>
      </c>
      <c r="F43" s="8" t="s">
        <v>131</v>
      </c>
      <c r="G43" s="8" t="s">
        <v>132</v>
      </c>
      <c r="H43" s="8" t="s">
        <v>64</v>
      </c>
    </row>
    <row r="44" spans="4:8" ht="12.75" hidden="1" customHeight="1" x14ac:dyDescent="0.2">
      <c r="D44" s="8" t="s">
        <v>133</v>
      </c>
      <c r="E44" s="8" t="s">
        <v>66</v>
      </c>
      <c r="F44" s="8" t="s">
        <v>134</v>
      </c>
      <c r="G44" s="8" t="s">
        <v>135</v>
      </c>
      <c r="H44" s="8" t="s">
        <v>66</v>
      </c>
    </row>
    <row r="45" spans="4:8" x14ac:dyDescent="0.2">
      <c r="D45" s="8"/>
      <c r="E45" s="8"/>
      <c r="F45" s="8"/>
      <c r="G45" s="8"/>
      <c r="H45" s="8"/>
    </row>
  </sheetData>
  <sheetProtection sheet="1" objects="1" scenarios="1"/>
  <pageMargins left="0.75" right="0.75" top="1" bottom="1"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28</vt:i4>
      </vt:variant>
    </vt:vector>
  </HeadingPairs>
  <TitlesOfParts>
    <vt:vector size="37" baseType="lpstr">
      <vt:lpstr>CyP</vt:lpstr>
      <vt:lpstr>PTyCI</vt:lpstr>
      <vt:lpstr>AVANCE OBRA</vt:lpstr>
      <vt:lpstr>CURVA INVERSIONES</vt:lpstr>
      <vt:lpstr>AP</vt:lpstr>
      <vt:lpstr>GG</vt:lpstr>
      <vt:lpstr>INDICES</vt:lpstr>
      <vt:lpstr>CODIGOS ITEMS</vt:lpstr>
      <vt:lpstr>n</vt:lpstr>
      <vt:lpstr>Anticipo_Financiero</vt:lpstr>
      <vt:lpstr>AP!Área_de_impresión</vt:lpstr>
      <vt:lpstr>CyP!Área_de_impresión</vt:lpstr>
      <vt:lpstr>PTyCI!Área_de_impresión</vt:lpstr>
      <vt:lpstr>Beneficio</vt:lpstr>
      <vt:lpstr>Comitente</vt:lpstr>
      <vt:lpstr>Computo_Presupuesto</vt:lpstr>
      <vt:lpstr>Contratista</vt:lpstr>
      <vt:lpstr>Costo_Costo</vt:lpstr>
      <vt:lpstr>Expediente_N°</vt:lpstr>
      <vt:lpstr>Fecha_Base</vt:lpstr>
      <vt:lpstr>Gastos_Generales_Porcentaje</vt:lpstr>
      <vt:lpstr>Ingresos_Brutos</vt:lpstr>
      <vt:lpstr>IVA</vt:lpstr>
      <vt:lpstr>Licitación_N°</vt:lpstr>
      <vt:lpstr>Monto_Gastos_Generales</vt:lpstr>
      <vt:lpstr>Monto_Oferta</vt:lpstr>
      <vt:lpstr>Obra</vt:lpstr>
      <vt:lpstr>P_Oficial</vt:lpstr>
      <vt:lpstr>Plazo_Obra</vt:lpstr>
      <vt:lpstr>Tabla_Analisis_Precios</vt:lpstr>
      <vt:lpstr>Tabla_Indices</vt:lpstr>
      <vt:lpstr>Tabla_Items</vt:lpstr>
      <vt:lpstr>CyP!Títulos_a_imprimir</vt:lpstr>
      <vt:lpstr>INDICES!Títulos_a_imprimir</vt:lpstr>
      <vt:lpstr>PTyCI!Títulos_a_imprimir</vt:lpstr>
      <vt:lpstr>Total_Gastos_Generales</vt:lpstr>
      <vt:lpstr>Ubicación</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2017-10-31T14:00:55Z</cp:lastPrinted>
  <dcterms:created xsi:type="dcterms:W3CDTF">2016-09-02T20:54:46Z</dcterms:created>
  <dcterms:modified xsi:type="dcterms:W3CDTF">2017-10-31T14:01:50Z</dcterms:modified>
</cp:coreProperties>
</file>