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E:\Licitación Web\"/>
    </mc:Choice>
  </mc:AlternateContent>
  <bookViews>
    <workbookView xWindow="0" yWindow="0" windowWidth="28800" windowHeight="12435" activeTab="1"/>
  </bookViews>
  <sheets>
    <sheet name="CyP" sheetId="2" r:id="rId1"/>
    <sheet name="AP" sheetId="6" r:id="rId2"/>
    <sheet name="PTyCI" sheetId="9" r:id="rId3"/>
    <sheet name="AVANCE OBRA" sheetId="4" r:id="rId4"/>
    <sheet name="CURVA INVERSIONES" sheetId="5" r:id="rId5"/>
    <sheet name="GG" sheetId="8" r:id="rId6"/>
    <sheet name="INDICES" sheetId="11" r:id="rId7"/>
    <sheet name="n" sheetId="7" r:id="rId8"/>
  </sheets>
  <externalReferences>
    <externalReference r:id="rId9"/>
  </externalReferences>
  <definedNames>
    <definedName name="__123Graph_AGRAUDAP" localSheetId="6" hidden="1">[1]P.TRABAJO!#REF!</definedName>
    <definedName name="__123Graph_AGRAUDAP" hidden="1">[1]P.TRABAJO!#REF!</definedName>
    <definedName name="__123Graph_LBL_AGRAUDAP" localSheetId="6" hidden="1">[1]P.TRABAJO!#REF!</definedName>
    <definedName name="__123Graph_LBL_AGRAUDAP" hidden="1">[1]P.TRABAJO!#REF!</definedName>
    <definedName name="__123Graph_XGRAUDAP" localSheetId="6" hidden="1">[1]P.TRABAJO!#REF!</definedName>
    <definedName name="__123Graph_XGRAUDAP" hidden="1">[1]P.TRABAJO!#REF!</definedName>
    <definedName name="_xlnm._FilterDatabase" localSheetId="1" hidden="1">AP!$A$1:$A$700</definedName>
    <definedName name="_xlnm._FilterDatabase" localSheetId="0" hidden="1">CyP!$A$1:$A$49</definedName>
    <definedName name="_xlnm._FilterDatabase" localSheetId="2" hidden="1">PTyCI!$D$1:$D$44</definedName>
    <definedName name="Anticipo_Financiero">CyP!$C$7</definedName>
    <definedName name="_xlnm.Print_Area" localSheetId="0">CyP!$A$18:$H$47</definedName>
    <definedName name="_xlnm.Print_Area" localSheetId="2">PTyCI!$A$18:$AO$41</definedName>
    <definedName name="Beneficio">CyP!$E$39</definedName>
    <definedName name="Comitente">CyP!$C$1</definedName>
    <definedName name="Computo_Presupuesto">CyP!$A$18:$H$33</definedName>
    <definedName name="Contratista">CyP!$C$10</definedName>
    <definedName name="Costo_Costo">CyP!$G$35</definedName>
    <definedName name="Expediente_N°">CyP!$C$5</definedName>
    <definedName name="Fecha_Base">CyP!$C$8</definedName>
    <definedName name="Gastos_Generales_Porcentaje">CyP!$E$38</definedName>
    <definedName name="Ingresos_Brutos">CyP!$E$41</definedName>
    <definedName name="IVA">CyP!$E$42</definedName>
    <definedName name="Licitación_N°">CyP!$C$4</definedName>
    <definedName name="Monto_Gastos_Generales">GG!$C$48</definedName>
    <definedName name="Monto_Oferta">CyP!$G$44</definedName>
    <definedName name="Obra">CyP!$C$2</definedName>
    <definedName name="P_Oficial">CyP!$C$6</definedName>
    <definedName name="Plazo_Obra">CyP!$C$9</definedName>
    <definedName name="Tabla_Analisis_Precios">AP!$A$1:$G$7513</definedName>
    <definedName name="Tabla_Indices">INDICES!$D$1:$E$10000</definedName>
    <definedName name="Tabla_Items">#REF!</definedName>
    <definedName name="_xlnm.Print_Titles" localSheetId="0">CyP!$1:$17</definedName>
    <definedName name="_xlnm.Print_Titles" localSheetId="6">INDICES!$2:$5</definedName>
    <definedName name="_xlnm.Print_Titles" localSheetId="2">PTyCI!$A:$D,PTyCI!$1:$17</definedName>
    <definedName name="Total_Gastos_Generales">GG!$C$48</definedName>
    <definedName name="Ubicación">CyP!$C$3</definedName>
  </definedNames>
  <calcPr calcId="152511"/>
</workbook>
</file>

<file path=xl/calcChain.xml><?xml version="1.0" encoding="utf-8"?>
<calcChain xmlns="http://schemas.openxmlformats.org/spreadsheetml/2006/main">
  <c r="G689" i="6" l="1"/>
  <c r="G690" i="6"/>
  <c r="G691" i="6"/>
  <c r="G692" i="6"/>
  <c r="G693" i="6"/>
  <c r="G694" i="6"/>
  <c r="G695" i="6"/>
  <c r="G696" i="6"/>
  <c r="G677" i="6"/>
  <c r="G678" i="6"/>
  <c r="G679" i="6"/>
  <c r="G680" i="6"/>
  <c r="G681" i="6"/>
  <c r="G682" i="6"/>
  <c r="G683" i="6"/>
  <c r="G684" i="6"/>
  <c r="G685" i="6"/>
  <c r="G663" i="6"/>
  <c r="G664" i="6"/>
  <c r="G665" i="6"/>
  <c r="G666" i="6"/>
  <c r="G667" i="6"/>
  <c r="G668" i="6"/>
  <c r="G669" i="6"/>
  <c r="G670" i="6"/>
  <c r="G671" i="6"/>
  <c r="G672" i="6"/>
  <c r="G673" i="6"/>
  <c r="G639" i="6"/>
  <c r="G640" i="6"/>
  <c r="G641" i="6"/>
  <c r="G642" i="6"/>
  <c r="G643" i="6"/>
  <c r="G644" i="6"/>
  <c r="G645" i="6"/>
  <c r="G646" i="6"/>
  <c r="G627" i="6"/>
  <c r="G628" i="6"/>
  <c r="G629" i="6"/>
  <c r="G630" i="6"/>
  <c r="G631" i="6"/>
  <c r="G632" i="6"/>
  <c r="G633" i="6"/>
  <c r="G634" i="6"/>
  <c r="G635" i="6"/>
  <c r="G626" i="6"/>
  <c r="G613" i="6"/>
  <c r="G614" i="6"/>
  <c r="G615" i="6"/>
  <c r="G616" i="6"/>
  <c r="G617" i="6"/>
  <c r="G618" i="6"/>
  <c r="G619" i="6"/>
  <c r="G620" i="6"/>
  <c r="G621" i="6"/>
  <c r="G622" i="6"/>
  <c r="G623" i="6"/>
  <c r="G589" i="6"/>
  <c r="G590" i="6"/>
  <c r="G591" i="6"/>
  <c r="G592" i="6"/>
  <c r="G593" i="6"/>
  <c r="G594" i="6"/>
  <c r="G595" i="6"/>
  <c r="G596" i="6"/>
  <c r="G577" i="6"/>
  <c r="G578" i="6"/>
  <c r="G579" i="6"/>
  <c r="G580" i="6"/>
  <c r="G581" i="6"/>
  <c r="G582" i="6"/>
  <c r="G583" i="6"/>
  <c r="G584" i="6"/>
  <c r="G585" i="6"/>
  <c r="G563" i="6"/>
  <c r="G564" i="6"/>
  <c r="G565" i="6"/>
  <c r="G566" i="6"/>
  <c r="G567" i="6"/>
  <c r="G568" i="6"/>
  <c r="G569" i="6"/>
  <c r="G570" i="6"/>
  <c r="G571" i="6"/>
  <c r="G572" i="6"/>
  <c r="G573" i="6"/>
  <c r="G539" i="6"/>
  <c r="G540" i="6"/>
  <c r="G541" i="6"/>
  <c r="G542" i="6"/>
  <c r="G543" i="6"/>
  <c r="G544" i="6"/>
  <c r="G545" i="6"/>
  <c r="G546" i="6"/>
  <c r="G527" i="6"/>
  <c r="G528" i="6"/>
  <c r="G529" i="6"/>
  <c r="G530" i="6"/>
  <c r="G531" i="6"/>
  <c r="G532" i="6"/>
  <c r="G533" i="6"/>
  <c r="G534" i="6"/>
  <c r="G535" i="6"/>
  <c r="G513" i="6"/>
  <c r="G514" i="6"/>
  <c r="G515" i="6"/>
  <c r="G516" i="6"/>
  <c r="G517" i="6"/>
  <c r="G518" i="6"/>
  <c r="G519" i="6"/>
  <c r="G520" i="6"/>
  <c r="G521" i="6"/>
  <c r="G522" i="6"/>
  <c r="G523" i="6"/>
  <c r="G489" i="6"/>
  <c r="G490" i="6"/>
  <c r="G491" i="6"/>
  <c r="G492" i="6"/>
  <c r="G493" i="6"/>
  <c r="G494" i="6"/>
  <c r="G495" i="6"/>
  <c r="G496" i="6"/>
  <c r="G477" i="6"/>
  <c r="G478" i="6"/>
  <c r="G479" i="6"/>
  <c r="G480" i="6"/>
  <c r="G481" i="6"/>
  <c r="G482" i="6"/>
  <c r="G483" i="6"/>
  <c r="G484" i="6"/>
  <c r="G485" i="6"/>
  <c r="G463" i="6"/>
  <c r="G464" i="6"/>
  <c r="G465" i="6"/>
  <c r="G466" i="6"/>
  <c r="G467" i="6"/>
  <c r="G468" i="6"/>
  <c r="G469" i="6"/>
  <c r="G470" i="6"/>
  <c r="G471" i="6"/>
  <c r="G472" i="6"/>
  <c r="G473" i="6"/>
  <c r="G439" i="6"/>
  <c r="G440" i="6"/>
  <c r="G441" i="6"/>
  <c r="G442" i="6"/>
  <c r="G443" i="6"/>
  <c r="G444" i="6"/>
  <c r="G445" i="6"/>
  <c r="G446" i="6"/>
  <c r="G427" i="6"/>
  <c r="G428" i="6"/>
  <c r="G429" i="6"/>
  <c r="G430" i="6"/>
  <c r="G431" i="6"/>
  <c r="G432" i="6"/>
  <c r="G433" i="6"/>
  <c r="G434" i="6"/>
  <c r="G435" i="6"/>
  <c r="G413" i="6"/>
  <c r="G414" i="6"/>
  <c r="G415" i="6"/>
  <c r="G416" i="6"/>
  <c r="G417" i="6"/>
  <c r="G418" i="6"/>
  <c r="G419" i="6"/>
  <c r="G420" i="6"/>
  <c r="G421" i="6"/>
  <c r="G422" i="6"/>
  <c r="G423" i="6"/>
  <c r="G389" i="6"/>
  <c r="G390" i="6"/>
  <c r="G391" i="6"/>
  <c r="G392" i="6"/>
  <c r="G393" i="6"/>
  <c r="G394" i="6"/>
  <c r="G395" i="6"/>
  <c r="G396" i="6"/>
  <c r="G377" i="6"/>
  <c r="G378" i="6"/>
  <c r="G379" i="6"/>
  <c r="G380" i="6"/>
  <c r="G381" i="6"/>
  <c r="G382" i="6"/>
  <c r="G383" i="6"/>
  <c r="G384" i="6"/>
  <c r="G385" i="6"/>
  <c r="G363" i="6"/>
  <c r="G364" i="6"/>
  <c r="G365" i="6"/>
  <c r="G366" i="6"/>
  <c r="G367" i="6"/>
  <c r="G368" i="6"/>
  <c r="G369" i="6"/>
  <c r="G370" i="6"/>
  <c r="G371" i="6"/>
  <c r="G372" i="6"/>
  <c r="G373" i="6"/>
  <c r="G339" i="6"/>
  <c r="G340" i="6"/>
  <c r="G341" i="6"/>
  <c r="G342" i="6"/>
  <c r="G343" i="6"/>
  <c r="G344" i="6"/>
  <c r="G345" i="6"/>
  <c r="G346" i="6"/>
  <c r="G327" i="6"/>
  <c r="G328" i="6"/>
  <c r="G329" i="6"/>
  <c r="G330" i="6"/>
  <c r="G331" i="6"/>
  <c r="G332" i="6"/>
  <c r="G333" i="6"/>
  <c r="G334" i="6"/>
  <c r="G335" i="6"/>
  <c r="G313" i="6"/>
  <c r="G314" i="6"/>
  <c r="G315" i="6"/>
  <c r="G316" i="6"/>
  <c r="G317" i="6"/>
  <c r="G318" i="6"/>
  <c r="G319" i="6"/>
  <c r="G320" i="6"/>
  <c r="G321" i="6"/>
  <c r="G322" i="6"/>
  <c r="G323" i="6"/>
  <c r="G289" i="6"/>
  <c r="G290" i="6"/>
  <c r="G291" i="6"/>
  <c r="G292" i="6"/>
  <c r="G293" i="6"/>
  <c r="G294" i="6"/>
  <c r="G295" i="6"/>
  <c r="G296" i="6"/>
  <c r="G277" i="6"/>
  <c r="G278" i="6"/>
  <c r="G279" i="6"/>
  <c r="G280" i="6"/>
  <c r="G281" i="6"/>
  <c r="G282" i="6"/>
  <c r="G283" i="6"/>
  <c r="G284" i="6"/>
  <c r="G285" i="6"/>
  <c r="G263" i="6"/>
  <c r="G264" i="6"/>
  <c r="G265" i="6"/>
  <c r="G266" i="6"/>
  <c r="G267" i="6"/>
  <c r="G268" i="6"/>
  <c r="G269" i="6"/>
  <c r="G270" i="6"/>
  <c r="G271" i="6"/>
  <c r="G272" i="6"/>
  <c r="G273" i="6"/>
  <c r="G239" i="6"/>
  <c r="G240" i="6"/>
  <c r="G241" i="6"/>
  <c r="G242" i="6"/>
  <c r="G243" i="6"/>
  <c r="G244" i="6"/>
  <c r="G245" i="6"/>
  <c r="G246" i="6"/>
  <c r="G227" i="6"/>
  <c r="G228" i="6"/>
  <c r="G229" i="6"/>
  <c r="G230" i="6"/>
  <c r="G231" i="6"/>
  <c r="G232" i="6"/>
  <c r="G233" i="6"/>
  <c r="G234" i="6"/>
  <c r="G235" i="6"/>
  <c r="G213" i="6"/>
  <c r="G214" i="6"/>
  <c r="G215" i="6"/>
  <c r="G216" i="6"/>
  <c r="G217" i="6"/>
  <c r="G218" i="6"/>
  <c r="G219" i="6"/>
  <c r="G220" i="6"/>
  <c r="G221" i="6"/>
  <c r="G222" i="6"/>
  <c r="G223" i="6"/>
  <c r="G189" i="6"/>
  <c r="G190" i="6"/>
  <c r="G191" i="6"/>
  <c r="G192" i="6"/>
  <c r="G193" i="6"/>
  <c r="G194" i="6"/>
  <c r="G195" i="6"/>
  <c r="G196" i="6"/>
  <c r="G177" i="6"/>
  <c r="G178" i="6"/>
  <c r="G179" i="6"/>
  <c r="G180" i="6"/>
  <c r="G181" i="6"/>
  <c r="G182" i="6"/>
  <c r="G183" i="6"/>
  <c r="G184" i="6"/>
  <c r="G185" i="6"/>
  <c r="G163" i="6"/>
  <c r="G164" i="6"/>
  <c r="G165" i="6"/>
  <c r="G166" i="6"/>
  <c r="G167" i="6"/>
  <c r="G168" i="6"/>
  <c r="G169" i="6"/>
  <c r="G170" i="6"/>
  <c r="G171" i="6"/>
  <c r="G172" i="6"/>
  <c r="G173" i="6"/>
  <c r="G139" i="6"/>
  <c r="G140" i="6"/>
  <c r="G141" i="6"/>
  <c r="G142" i="6"/>
  <c r="G143" i="6"/>
  <c r="G144" i="6"/>
  <c r="G145" i="6"/>
  <c r="G146" i="6"/>
  <c r="G127" i="6"/>
  <c r="G128" i="6"/>
  <c r="G129" i="6"/>
  <c r="G130" i="6"/>
  <c r="G131" i="6"/>
  <c r="G132" i="6"/>
  <c r="G133" i="6"/>
  <c r="G134" i="6"/>
  <c r="G135" i="6"/>
  <c r="G113" i="6"/>
  <c r="G114" i="6"/>
  <c r="G115" i="6"/>
  <c r="G116" i="6"/>
  <c r="G117" i="6"/>
  <c r="G118" i="6"/>
  <c r="G119" i="6"/>
  <c r="G120" i="6"/>
  <c r="G121" i="6"/>
  <c r="G122" i="6"/>
  <c r="G123" i="6"/>
  <c r="G89" i="6"/>
  <c r="G90" i="6"/>
  <c r="G91" i="6"/>
  <c r="G92" i="6"/>
  <c r="G93" i="6"/>
  <c r="G94" i="6"/>
  <c r="G95" i="6"/>
  <c r="G96" i="6"/>
  <c r="G77" i="6"/>
  <c r="G78" i="6"/>
  <c r="G79" i="6"/>
  <c r="G80" i="6"/>
  <c r="G81" i="6"/>
  <c r="G82" i="6"/>
  <c r="G83" i="6"/>
  <c r="G84" i="6"/>
  <c r="G85" i="6"/>
  <c r="G63" i="6"/>
  <c r="G64" i="6"/>
  <c r="G65" i="6"/>
  <c r="G66" i="6"/>
  <c r="G67" i="6"/>
  <c r="G68" i="6"/>
  <c r="G69" i="6"/>
  <c r="G70" i="6"/>
  <c r="G71" i="6"/>
  <c r="G72" i="6"/>
  <c r="G73" i="6"/>
  <c r="G39" i="6"/>
  <c r="G40" i="6"/>
  <c r="G41" i="6"/>
  <c r="G42" i="6"/>
  <c r="G43" i="6"/>
  <c r="G44" i="6"/>
  <c r="G45" i="6"/>
  <c r="G46" i="6"/>
  <c r="G27" i="6"/>
  <c r="G28" i="6"/>
  <c r="G29" i="6"/>
  <c r="G30" i="6"/>
  <c r="G31" i="6"/>
  <c r="G32" i="6"/>
  <c r="G33" i="6"/>
  <c r="G34" i="6"/>
  <c r="G35" i="6"/>
  <c r="G13" i="6"/>
  <c r="G14" i="6"/>
  <c r="G15" i="6"/>
  <c r="G16" i="6"/>
  <c r="G17" i="6"/>
  <c r="G18" i="6"/>
  <c r="G19" i="6"/>
  <c r="G20" i="6"/>
  <c r="G21" i="6"/>
  <c r="G22" i="6"/>
  <c r="G23" i="6"/>
  <c r="G19" i="2" l="1"/>
  <c r="G26" i="2"/>
  <c r="C9" i="2"/>
  <c r="A699" i="6" l="1"/>
  <c r="B696" i="6"/>
  <c r="B695" i="6"/>
  <c r="B694" i="6"/>
  <c r="B693" i="6"/>
  <c r="B692" i="6"/>
  <c r="B691" i="6"/>
  <c r="B690" i="6"/>
  <c r="B689" i="6"/>
  <c r="G688" i="6"/>
  <c r="B688" i="6"/>
  <c r="B685" i="6"/>
  <c r="B684" i="6"/>
  <c r="B683" i="6"/>
  <c r="B682" i="6"/>
  <c r="B681" i="6"/>
  <c r="B680" i="6"/>
  <c r="B679" i="6"/>
  <c r="B678" i="6"/>
  <c r="B677" i="6"/>
  <c r="G676" i="6"/>
  <c r="B676" i="6"/>
  <c r="B673" i="6"/>
  <c r="B672" i="6"/>
  <c r="B671" i="6"/>
  <c r="B670" i="6"/>
  <c r="B669" i="6"/>
  <c r="B668" i="6"/>
  <c r="B667" i="6"/>
  <c r="B666" i="6"/>
  <c r="B665" i="6"/>
  <c r="B664" i="6"/>
  <c r="B663" i="6"/>
  <c r="G662" i="6"/>
  <c r="B662" i="6"/>
  <c r="B655" i="6"/>
  <c r="G654" i="6"/>
  <c r="B654" i="6"/>
  <c r="B653" i="6"/>
  <c r="B652" i="6"/>
  <c r="A649" i="6"/>
  <c r="B646" i="6"/>
  <c r="B645" i="6"/>
  <c r="B644" i="6"/>
  <c r="B643" i="6"/>
  <c r="B642" i="6"/>
  <c r="B641" i="6"/>
  <c r="B640" i="6"/>
  <c r="B639" i="6"/>
  <c r="G638" i="6"/>
  <c r="B638" i="6"/>
  <c r="B635" i="6"/>
  <c r="B634" i="6"/>
  <c r="B633" i="6"/>
  <c r="B632" i="6"/>
  <c r="B631" i="6"/>
  <c r="B630" i="6"/>
  <c r="B629" i="6"/>
  <c r="B627" i="6"/>
  <c r="B626" i="6"/>
  <c r="B623" i="6"/>
  <c r="B622" i="6"/>
  <c r="B621" i="6"/>
  <c r="B620" i="6"/>
  <c r="B619" i="6"/>
  <c r="B618" i="6"/>
  <c r="B617" i="6"/>
  <c r="B616" i="6"/>
  <c r="B615" i="6"/>
  <c r="B614" i="6"/>
  <c r="B613" i="6"/>
  <c r="G612" i="6"/>
  <c r="B612" i="6"/>
  <c r="B605" i="6"/>
  <c r="G604" i="6"/>
  <c r="B604" i="6"/>
  <c r="B603" i="6"/>
  <c r="B602" i="6"/>
  <c r="A599" i="6"/>
  <c r="B596" i="6"/>
  <c r="B595" i="6"/>
  <c r="B594" i="6"/>
  <c r="B593" i="6"/>
  <c r="B592" i="6"/>
  <c r="B591" i="6"/>
  <c r="B590" i="6"/>
  <c r="B589" i="6"/>
  <c r="G588" i="6"/>
  <c r="B588" i="6"/>
  <c r="B585" i="6"/>
  <c r="B584" i="6"/>
  <c r="B583" i="6"/>
  <c r="B582" i="6"/>
  <c r="B581" i="6"/>
  <c r="B580" i="6"/>
  <c r="B579" i="6"/>
  <c r="B578" i="6"/>
  <c r="B577" i="6"/>
  <c r="G576" i="6"/>
  <c r="B576" i="6"/>
  <c r="B573" i="6"/>
  <c r="B572" i="6"/>
  <c r="B571" i="6"/>
  <c r="B570" i="6"/>
  <c r="B569" i="6"/>
  <c r="B568" i="6"/>
  <c r="B567" i="6"/>
  <c r="B566" i="6"/>
  <c r="B565" i="6"/>
  <c r="B564" i="6"/>
  <c r="B563" i="6"/>
  <c r="G562" i="6"/>
  <c r="B562" i="6"/>
  <c r="B555" i="6"/>
  <c r="G554" i="6"/>
  <c r="B554" i="6"/>
  <c r="B553" i="6"/>
  <c r="B552" i="6"/>
  <c r="A549" i="6"/>
  <c r="B546" i="6"/>
  <c r="B545" i="6"/>
  <c r="B544" i="6"/>
  <c r="B543" i="6"/>
  <c r="B542" i="6"/>
  <c r="B541" i="6"/>
  <c r="B540" i="6"/>
  <c r="B539" i="6"/>
  <c r="G538" i="6"/>
  <c r="B538" i="6"/>
  <c r="B535" i="6"/>
  <c r="B534" i="6"/>
  <c r="B533" i="6"/>
  <c r="B532" i="6"/>
  <c r="B531" i="6"/>
  <c r="B530" i="6"/>
  <c r="B529" i="6"/>
  <c r="B528" i="6"/>
  <c r="B527" i="6"/>
  <c r="G526" i="6"/>
  <c r="B526" i="6"/>
  <c r="B523" i="6"/>
  <c r="B522" i="6"/>
  <c r="B521" i="6"/>
  <c r="B520" i="6"/>
  <c r="B519" i="6"/>
  <c r="B518" i="6"/>
  <c r="B517" i="6"/>
  <c r="B516" i="6"/>
  <c r="B515" i="6"/>
  <c r="B514" i="6"/>
  <c r="B513" i="6"/>
  <c r="G512" i="6"/>
  <c r="B512" i="6"/>
  <c r="B505" i="6"/>
  <c r="G504" i="6"/>
  <c r="B504" i="6"/>
  <c r="B503" i="6"/>
  <c r="B502" i="6"/>
  <c r="A499" i="6"/>
  <c r="B496" i="6"/>
  <c r="B495" i="6"/>
  <c r="B494" i="6"/>
  <c r="B493" i="6"/>
  <c r="B492" i="6"/>
  <c r="B491" i="6"/>
  <c r="B490" i="6"/>
  <c r="B489" i="6"/>
  <c r="G488" i="6"/>
  <c r="B488" i="6"/>
  <c r="B485" i="6"/>
  <c r="B484" i="6"/>
  <c r="B483" i="6"/>
  <c r="B482" i="6"/>
  <c r="B481" i="6"/>
  <c r="B480" i="6"/>
  <c r="B479" i="6"/>
  <c r="B477" i="6"/>
  <c r="G476" i="6"/>
  <c r="B476" i="6"/>
  <c r="B473" i="6"/>
  <c r="B472" i="6"/>
  <c r="B471" i="6"/>
  <c r="B470" i="6"/>
  <c r="B469" i="6"/>
  <c r="B468" i="6"/>
  <c r="B467" i="6"/>
  <c r="B466" i="6"/>
  <c r="B465" i="6"/>
  <c r="B464" i="6"/>
  <c r="B463" i="6"/>
  <c r="G462" i="6"/>
  <c r="B462" i="6"/>
  <c r="B455" i="6"/>
  <c r="G454" i="6"/>
  <c r="B454" i="6"/>
  <c r="B453" i="6"/>
  <c r="B452" i="6"/>
  <c r="A449" i="6"/>
  <c r="B446" i="6"/>
  <c r="B445" i="6"/>
  <c r="B444" i="6"/>
  <c r="B443" i="6"/>
  <c r="B442" i="6"/>
  <c r="B441" i="6"/>
  <c r="B440" i="6"/>
  <c r="B439" i="6"/>
  <c r="G438" i="6"/>
  <c r="B438" i="6"/>
  <c r="B435" i="6"/>
  <c r="B434" i="6"/>
  <c r="B433" i="6"/>
  <c r="B432" i="6"/>
  <c r="B431" i="6"/>
  <c r="B430" i="6"/>
  <c r="B429" i="6"/>
  <c r="B428" i="6"/>
  <c r="B427" i="6"/>
  <c r="G426" i="6"/>
  <c r="B426" i="6"/>
  <c r="B423" i="6"/>
  <c r="B422" i="6"/>
  <c r="B421" i="6"/>
  <c r="B420" i="6"/>
  <c r="B419" i="6"/>
  <c r="B418" i="6"/>
  <c r="B417" i="6"/>
  <c r="B416" i="6"/>
  <c r="B415" i="6"/>
  <c r="B414" i="6"/>
  <c r="B413" i="6"/>
  <c r="G412" i="6"/>
  <c r="B412" i="6"/>
  <c r="B405" i="6"/>
  <c r="G404" i="6"/>
  <c r="B404" i="6"/>
  <c r="B403" i="6"/>
  <c r="B402" i="6"/>
  <c r="A399" i="6"/>
  <c r="B396" i="6"/>
  <c r="B395" i="6"/>
  <c r="B394" i="6"/>
  <c r="B393" i="6"/>
  <c r="B392" i="6"/>
  <c r="B391" i="6"/>
  <c r="B390" i="6"/>
  <c r="B389" i="6"/>
  <c r="G388" i="6"/>
  <c r="B388" i="6"/>
  <c r="B385" i="6"/>
  <c r="B384" i="6"/>
  <c r="B383" i="6"/>
  <c r="B382" i="6"/>
  <c r="B381" i="6"/>
  <c r="B380" i="6"/>
  <c r="B379" i="6"/>
  <c r="B378" i="6"/>
  <c r="B377" i="6"/>
  <c r="G376" i="6"/>
  <c r="B376" i="6"/>
  <c r="B373" i="6"/>
  <c r="B372" i="6"/>
  <c r="B371" i="6"/>
  <c r="B370" i="6"/>
  <c r="B369" i="6"/>
  <c r="B368" i="6"/>
  <c r="B367" i="6"/>
  <c r="B366" i="6"/>
  <c r="B365" i="6"/>
  <c r="B364" i="6"/>
  <c r="B363" i="6"/>
  <c r="G362" i="6"/>
  <c r="B362" i="6"/>
  <c r="B355" i="6"/>
  <c r="G354" i="6"/>
  <c r="B354" i="6"/>
  <c r="B353" i="6"/>
  <c r="B352" i="6"/>
  <c r="A349" i="6"/>
  <c r="B346" i="6"/>
  <c r="B345" i="6"/>
  <c r="B344" i="6"/>
  <c r="B343" i="6"/>
  <c r="B342" i="6"/>
  <c r="B341" i="6"/>
  <c r="B340" i="6"/>
  <c r="B339" i="6"/>
  <c r="G338" i="6"/>
  <c r="B338" i="6"/>
  <c r="B335" i="6"/>
  <c r="B334" i="6"/>
  <c r="B333" i="6"/>
  <c r="B332" i="6"/>
  <c r="B331" i="6"/>
  <c r="B330" i="6"/>
  <c r="B329" i="6"/>
  <c r="B327" i="6"/>
  <c r="G326" i="6"/>
  <c r="B326" i="6"/>
  <c r="B323" i="6"/>
  <c r="B322" i="6"/>
  <c r="B321" i="6"/>
  <c r="B320" i="6"/>
  <c r="B319" i="6"/>
  <c r="B318" i="6"/>
  <c r="B317" i="6"/>
  <c r="B316" i="6"/>
  <c r="B315" i="6"/>
  <c r="B314" i="6"/>
  <c r="B313" i="6"/>
  <c r="G312" i="6"/>
  <c r="B312" i="6"/>
  <c r="B305" i="6"/>
  <c r="G304" i="6"/>
  <c r="B304" i="6"/>
  <c r="B303" i="6"/>
  <c r="B302" i="6"/>
  <c r="A299" i="6"/>
  <c r="B296" i="6"/>
  <c r="B295" i="6"/>
  <c r="B294" i="6"/>
  <c r="B293" i="6"/>
  <c r="B292" i="6"/>
  <c r="B291" i="6"/>
  <c r="B290" i="6"/>
  <c r="B289" i="6"/>
  <c r="G288" i="6"/>
  <c r="B288" i="6"/>
  <c r="B285" i="6"/>
  <c r="B284" i="6"/>
  <c r="B283" i="6"/>
  <c r="B282" i="6"/>
  <c r="B281" i="6"/>
  <c r="B280" i="6"/>
  <c r="B279" i="6"/>
  <c r="B278" i="6"/>
  <c r="B277" i="6"/>
  <c r="G276" i="6"/>
  <c r="B276" i="6"/>
  <c r="B273" i="6"/>
  <c r="B272" i="6"/>
  <c r="B271" i="6"/>
  <c r="B270" i="6"/>
  <c r="B269" i="6"/>
  <c r="B268" i="6"/>
  <c r="B267" i="6"/>
  <c r="B266" i="6"/>
  <c r="B265" i="6"/>
  <c r="B264" i="6"/>
  <c r="B263" i="6"/>
  <c r="G262" i="6"/>
  <c r="B262" i="6"/>
  <c r="B255" i="6"/>
  <c r="G254" i="6"/>
  <c r="B254" i="6"/>
  <c r="B253" i="6"/>
  <c r="B252" i="6"/>
  <c r="A249" i="6"/>
  <c r="B246" i="6"/>
  <c r="B245" i="6"/>
  <c r="B244" i="6"/>
  <c r="B243" i="6"/>
  <c r="B242" i="6"/>
  <c r="B241" i="6"/>
  <c r="B240" i="6"/>
  <c r="B239" i="6"/>
  <c r="G238" i="6"/>
  <c r="B238" i="6"/>
  <c r="B235" i="6"/>
  <c r="B234" i="6"/>
  <c r="B233" i="6"/>
  <c r="B232" i="6"/>
  <c r="B231" i="6"/>
  <c r="B230" i="6"/>
  <c r="B229" i="6"/>
  <c r="B228" i="6"/>
  <c r="B227" i="6"/>
  <c r="G226" i="6"/>
  <c r="B226" i="6"/>
  <c r="B223" i="6"/>
  <c r="B222" i="6"/>
  <c r="B221" i="6"/>
  <c r="B220" i="6"/>
  <c r="B219" i="6"/>
  <c r="B218" i="6"/>
  <c r="B217" i="6"/>
  <c r="B216" i="6"/>
  <c r="B215" i="6"/>
  <c r="B214" i="6"/>
  <c r="B213" i="6"/>
  <c r="G212" i="6"/>
  <c r="B212" i="6"/>
  <c r="B205" i="6"/>
  <c r="G204" i="6"/>
  <c r="B204" i="6"/>
  <c r="B203" i="6"/>
  <c r="B202" i="6"/>
  <c r="A199" i="6"/>
  <c r="B196" i="6"/>
  <c r="B195" i="6"/>
  <c r="B194" i="6"/>
  <c r="B193" i="6"/>
  <c r="B192" i="6"/>
  <c r="B191" i="6"/>
  <c r="B190" i="6"/>
  <c r="B189" i="6"/>
  <c r="G188" i="6"/>
  <c r="B188" i="6"/>
  <c r="B185" i="6"/>
  <c r="B184" i="6"/>
  <c r="B183" i="6"/>
  <c r="B182" i="6"/>
  <c r="B181" i="6"/>
  <c r="B180" i="6"/>
  <c r="B179" i="6"/>
  <c r="B177" i="6"/>
  <c r="G176" i="6"/>
  <c r="B176" i="6"/>
  <c r="B173" i="6"/>
  <c r="B172" i="6"/>
  <c r="B171" i="6"/>
  <c r="B170" i="6"/>
  <c r="B169" i="6"/>
  <c r="B168" i="6"/>
  <c r="B167" i="6"/>
  <c r="B166" i="6"/>
  <c r="B165" i="6"/>
  <c r="B164" i="6"/>
  <c r="B163" i="6"/>
  <c r="G162" i="6"/>
  <c r="B162" i="6"/>
  <c r="B155" i="6"/>
  <c r="G154" i="6"/>
  <c r="B154" i="6"/>
  <c r="B153" i="6"/>
  <c r="B152" i="6"/>
  <c r="B130" i="6"/>
  <c r="B129" i="6"/>
  <c r="B81" i="6"/>
  <c r="B80" i="6"/>
  <c r="B30" i="6"/>
  <c r="B29" i="6"/>
  <c r="G436" i="6" l="1"/>
  <c r="G247" i="6"/>
  <c r="G497" i="6"/>
  <c r="G536" i="6"/>
  <c r="G547" i="6"/>
  <c r="G686" i="6"/>
  <c r="G697" i="6"/>
  <c r="G647" i="6"/>
  <c r="G586" i="6"/>
  <c r="G174" i="6"/>
  <c r="G374" i="6"/>
  <c r="G224" i="6"/>
  <c r="G236" i="6"/>
  <c r="G286" i="6"/>
  <c r="G297" i="6"/>
  <c r="G486" i="6"/>
  <c r="G524" i="6"/>
  <c r="G636" i="6"/>
  <c r="G674" i="6"/>
  <c r="G597" i="6"/>
  <c r="G474" i="6"/>
  <c r="G574" i="6"/>
  <c r="G624" i="6"/>
  <c r="G197" i="6"/>
  <c r="G386" i="6"/>
  <c r="G397" i="6"/>
  <c r="G186" i="6"/>
  <c r="G347" i="6"/>
  <c r="G447" i="6"/>
  <c r="G336" i="6"/>
  <c r="G324" i="6"/>
  <c r="G424" i="6"/>
  <c r="G274" i="6"/>
  <c r="G299" i="6" s="1"/>
  <c r="G499" i="6" l="1"/>
  <c r="G449" i="6"/>
  <c r="G699" i="6"/>
  <c r="G399" i="6"/>
  <c r="G199" i="6"/>
  <c r="G599" i="6"/>
  <c r="G549" i="6"/>
  <c r="G249" i="6"/>
  <c r="G649" i="6"/>
  <c r="G349" i="6"/>
  <c r="B146" i="6" l="1"/>
  <c r="B145" i="6"/>
  <c r="B144" i="6"/>
  <c r="B143" i="6"/>
  <c r="B142" i="6"/>
  <c r="B141" i="6"/>
  <c r="B140" i="6"/>
  <c r="B139" i="6"/>
  <c r="B138" i="6"/>
  <c r="B135" i="6"/>
  <c r="B134" i="6"/>
  <c r="B133" i="6"/>
  <c r="B132" i="6"/>
  <c r="B131" i="6"/>
  <c r="B128" i="6"/>
  <c r="B127" i="6"/>
  <c r="B126" i="6"/>
  <c r="B123" i="6"/>
  <c r="B122" i="6"/>
  <c r="B121" i="6"/>
  <c r="B120" i="6"/>
  <c r="B119" i="6"/>
  <c r="B118" i="6"/>
  <c r="B117" i="6"/>
  <c r="B116" i="6"/>
  <c r="B115" i="6"/>
  <c r="B114" i="6"/>
  <c r="B113" i="6"/>
  <c r="B112" i="6"/>
  <c r="B96" i="6"/>
  <c r="B95" i="6"/>
  <c r="B94" i="6"/>
  <c r="B93" i="6"/>
  <c r="B92" i="6"/>
  <c r="B91" i="6"/>
  <c r="B90" i="6"/>
  <c r="B89" i="6"/>
  <c r="B88" i="6"/>
  <c r="B85" i="6"/>
  <c r="B84" i="6"/>
  <c r="B83" i="6"/>
  <c r="B82" i="6"/>
  <c r="B79" i="6"/>
  <c r="B78" i="6"/>
  <c r="B77" i="6"/>
  <c r="B76" i="6"/>
  <c r="B73" i="6"/>
  <c r="B72" i="6"/>
  <c r="B71" i="6"/>
  <c r="B70" i="6"/>
  <c r="B69" i="6"/>
  <c r="B68" i="6"/>
  <c r="B67" i="6"/>
  <c r="B66" i="6"/>
  <c r="B65" i="6"/>
  <c r="B64" i="6"/>
  <c r="B63" i="6"/>
  <c r="B62" i="6"/>
  <c r="B46" i="6"/>
  <c r="B45" i="6"/>
  <c r="B44" i="6"/>
  <c r="B43" i="6"/>
  <c r="B42" i="6"/>
  <c r="B41" i="6"/>
  <c r="B40" i="6"/>
  <c r="B39" i="6"/>
  <c r="B38" i="6"/>
  <c r="B35" i="6"/>
  <c r="B34" i="6"/>
  <c r="B33" i="6"/>
  <c r="B32" i="6"/>
  <c r="B31" i="6"/>
  <c r="B27" i="6"/>
  <c r="B26" i="6"/>
  <c r="B23" i="6"/>
  <c r="B22" i="6"/>
  <c r="B21" i="6"/>
  <c r="B20" i="6"/>
  <c r="B19" i="6"/>
  <c r="B18" i="6"/>
  <c r="B17" i="6"/>
  <c r="B16" i="6"/>
  <c r="B15" i="6"/>
  <c r="B14" i="6"/>
  <c r="B13" i="6"/>
  <c r="B12" i="6"/>
  <c r="G657" i="6"/>
  <c r="G607" i="6"/>
  <c r="G557" i="6"/>
  <c r="G507" i="6"/>
  <c r="G457" i="6"/>
  <c r="G407" i="6"/>
  <c r="G357" i="6"/>
  <c r="G307" i="6"/>
  <c r="G257" i="6"/>
  <c r="G207" i="6"/>
  <c r="G157" i="6"/>
  <c r="G107" i="6"/>
  <c r="G57" i="6"/>
  <c r="C657" i="6"/>
  <c r="B699" i="6" s="1"/>
  <c r="C607" i="6"/>
  <c r="B649" i="6" s="1"/>
  <c r="C557" i="6"/>
  <c r="B599" i="6" s="1"/>
  <c r="C507" i="6"/>
  <c r="B549" i="6" s="1"/>
  <c r="C457" i="6"/>
  <c r="B499" i="6" s="1"/>
  <c r="C407" i="6"/>
  <c r="B449" i="6" s="1"/>
  <c r="C357" i="6"/>
  <c r="B399" i="6" s="1"/>
  <c r="C307" i="6"/>
  <c r="B349" i="6" s="1"/>
  <c r="C257" i="6"/>
  <c r="B299" i="6" s="1"/>
  <c r="C207" i="6"/>
  <c r="B249" i="6" s="1"/>
  <c r="C157" i="6"/>
  <c r="B199" i="6" s="1"/>
  <c r="C107" i="6"/>
  <c r="C57" i="6"/>
  <c r="C156" i="6" l="1"/>
  <c r="C306" i="6"/>
  <c r="C206" i="6"/>
  <c r="C256" i="6"/>
  <c r="C356" i="6"/>
  <c r="C656" i="6"/>
  <c r="C506" i="6"/>
  <c r="C556" i="6"/>
  <c r="C406" i="6"/>
  <c r="C606" i="6"/>
  <c r="C456" i="6"/>
  <c r="G7" i="6"/>
  <c r="C7" i="6"/>
  <c r="C6" i="6"/>
  <c r="C56" i="6"/>
  <c r="C106" i="6"/>
  <c r="A19" i="9" l="1"/>
  <c r="B19" i="9" s="1"/>
  <c r="A20" i="9"/>
  <c r="B20" i="9" s="1"/>
  <c r="A21" i="9"/>
  <c r="B21" i="9" s="1"/>
  <c r="A22" i="9"/>
  <c r="B22" i="9" s="1"/>
  <c r="A23" i="9"/>
  <c r="B23" i="9" s="1"/>
  <c r="A24" i="9"/>
  <c r="B24" i="9" s="1"/>
  <c r="A25" i="9"/>
  <c r="B25" i="9" s="1"/>
  <c r="A26" i="9"/>
  <c r="B26" i="9" s="1"/>
  <c r="A27" i="9"/>
  <c r="B27" i="9" s="1"/>
  <c r="A28" i="9"/>
  <c r="B28" i="9" s="1"/>
  <c r="A29" i="9"/>
  <c r="B29" i="9" s="1"/>
  <c r="A30" i="9"/>
  <c r="B30" i="9" s="1"/>
  <c r="A31" i="9"/>
  <c r="B31" i="9" s="1"/>
  <c r="A32" i="9"/>
  <c r="B32" i="9" s="1"/>
  <c r="A33" i="9"/>
  <c r="B33" i="9" s="1"/>
  <c r="C7" i="9"/>
  <c r="A149" i="6" l="1"/>
  <c r="A99" i="6"/>
  <c r="A49" i="6"/>
  <c r="F25" i="2" l="1"/>
  <c r="G25" i="2" s="1"/>
  <c r="F29" i="2"/>
  <c r="G29" i="2" s="1"/>
  <c r="F22" i="2"/>
  <c r="G22" i="2" s="1"/>
  <c r="F26" i="2"/>
  <c r="F30" i="2"/>
  <c r="G30" i="2" s="1"/>
  <c r="F31" i="2"/>
  <c r="G31" i="2" s="1"/>
  <c r="F19" i="2"/>
  <c r="F23" i="2"/>
  <c r="G23" i="2" s="1"/>
  <c r="F27" i="2"/>
  <c r="G27" i="2" s="1"/>
  <c r="F32" i="2"/>
  <c r="G32" i="2" s="1"/>
  <c r="F24" i="2"/>
  <c r="G24" i="2" s="1"/>
  <c r="F28" i="2"/>
  <c r="G28" i="2" s="1"/>
  <c r="F33" i="2"/>
  <c r="G33" i="2" s="1"/>
  <c r="D297" i="11" l="1"/>
  <c r="D969" i="11"/>
  <c r="D968" i="11"/>
  <c r="D967" i="11"/>
  <c r="D966" i="11"/>
  <c r="D965" i="11"/>
  <c r="D964" i="11"/>
  <c r="D963" i="11"/>
  <c r="D962" i="11"/>
  <c r="D960" i="11"/>
  <c r="D959" i="11"/>
  <c r="D958" i="11"/>
  <c r="D957" i="11"/>
  <c r="D956" i="11"/>
  <c r="D955" i="11"/>
  <c r="D953" i="11"/>
  <c r="D952" i="11"/>
  <c r="D951" i="11"/>
  <c r="D949" i="11"/>
  <c r="D948" i="11"/>
  <c r="D947" i="11"/>
  <c r="D945" i="11"/>
  <c r="D944" i="11"/>
  <c r="D943" i="11"/>
  <c r="D942" i="11"/>
  <c r="D941" i="11"/>
  <c r="D940" i="11"/>
  <c r="D939" i="11"/>
  <c r="D938" i="11"/>
  <c r="D937" i="11"/>
  <c r="D936" i="11"/>
  <c r="D935" i="11"/>
  <c r="D933" i="11"/>
  <c r="D932" i="11"/>
  <c r="D931" i="11"/>
  <c r="D930" i="11"/>
  <c r="D929" i="11"/>
  <c r="D928" i="11"/>
  <c r="D927" i="11"/>
  <c r="D926" i="11"/>
  <c r="D925" i="11"/>
  <c r="D924" i="11"/>
  <c r="D923" i="11"/>
  <c r="D922" i="11"/>
  <c r="D921" i="11"/>
  <c r="D920" i="11"/>
  <c r="D919" i="11"/>
  <c r="D918" i="11"/>
  <c r="D917" i="11"/>
  <c r="D915" i="11"/>
  <c r="D914" i="11"/>
  <c r="D913" i="11"/>
  <c r="D912" i="11"/>
  <c r="D911" i="11"/>
  <c r="D910" i="11"/>
  <c r="D909" i="11"/>
  <c r="D907" i="11"/>
  <c r="D906" i="11"/>
  <c r="D905" i="11"/>
  <c r="D904" i="11"/>
  <c r="D903" i="11"/>
  <c r="D902" i="11"/>
  <c r="D901" i="11"/>
  <c r="D899" i="11"/>
  <c r="D898" i="11"/>
  <c r="D897" i="11"/>
  <c r="D896" i="11"/>
  <c r="D895" i="11"/>
  <c r="D894" i="11"/>
  <c r="D892" i="11"/>
  <c r="D891" i="11"/>
  <c r="D890" i="11"/>
  <c r="D889" i="11"/>
  <c r="D887" i="11"/>
  <c r="D886" i="11"/>
  <c r="D885" i="11"/>
  <c r="D883" i="11"/>
  <c r="D882" i="11"/>
  <c r="D881" i="11"/>
  <c r="D880" i="11"/>
  <c r="D879" i="11"/>
  <c r="D878" i="11"/>
  <c r="D876" i="11"/>
  <c r="D875" i="11"/>
  <c r="D874" i="11"/>
  <c r="D873" i="11"/>
  <c r="D872" i="11"/>
  <c r="D871" i="11"/>
  <c r="D870" i="11"/>
  <c r="D868" i="11"/>
  <c r="D867" i="11"/>
  <c r="D866" i="11"/>
  <c r="D865" i="11"/>
  <c r="D864" i="11"/>
  <c r="D863" i="11"/>
  <c r="D862" i="11"/>
  <c r="D860" i="11"/>
  <c r="D859" i="11"/>
  <c r="D858" i="11"/>
  <c r="D857" i="11"/>
  <c r="D856" i="11"/>
  <c r="D855" i="11"/>
  <c r="D854" i="11"/>
  <c r="D853" i="11"/>
  <c r="D852" i="11"/>
  <c r="D850" i="11"/>
  <c r="D849" i="11"/>
  <c r="D848" i="11"/>
  <c r="D847" i="11"/>
  <c r="D846" i="11"/>
  <c r="D844" i="11"/>
  <c r="D843" i="11"/>
  <c r="D842" i="11"/>
  <c r="D841" i="11"/>
  <c r="D840" i="11"/>
  <c r="D839" i="11"/>
  <c r="D838" i="11"/>
  <c r="D837" i="11"/>
  <c r="D836" i="11"/>
  <c r="D835" i="11"/>
  <c r="D833" i="11"/>
  <c r="D832" i="11"/>
  <c r="D831" i="11"/>
  <c r="D830" i="11"/>
  <c r="D829" i="11"/>
  <c r="D828" i="11"/>
  <c r="D827" i="11"/>
  <c r="D826" i="11"/>
  <c r="D825" i="11"/>
  <c r="D823" i="11"/>
  <c r="D822" i="11"/>
  <c r="D821" i="11"/>
  <c r="D820" i="11"/>
  <c r="D819" i="11"/>
  <c r="D818" i="11"/>
  <c r="D817" i="11"/>
  <c r="D816" i="11"/>
  <c r="D815" i="11"/>
  <c r="D813" i="11"/>
  <c r="D812" i="11"/>
  <c r="D811" i="11"/>
  <c r="D809" i="11"/>
  <c r="D808" i="11"/>
  <c r="D807" i="11"/>
  <c r="D806" i="11"/>
  <c r="D805" i="11"/>
  <c r="D803" i="11"/>
  <c r="D802" i="11"/>
  <c r="D801" i="11"/>
  <c r="D800" i="11"/>
  <c r="D799" i="11"/>
  <c r="D797" i="11"/>
  <c r="D796" i="11"/>
  <c r="D795" i="11"/>
  <c r="D794" i="11"/>
  <c r="D793" i="11"/>
  <c r="D792" i="11"/>
  <c r="D790" i="11"/>
  <c r="D789" i="11"/>
  <c r="D788" i="11"/>
  <c r="D787" i="11"/>
  <c r="D786" i="11"/>
  <c r="D785" i="11"/>
  <c r="D783" i="11"/>
  <c r="D782" i="11"/>
  <c r="D781" i="11"/>
  <c r="D779" i="11"/>
  <c r="D778" i="11"/>
  <c r="D777" i="11"/>
  <c r="D776" i="11"/>
  <c r="D775" i="11"/>
  <c r="D773" i="11"/>
  <c r="D772" i="11"/>
  <c r="D771" i="11"/>
  <c r="D770" i="11"/>
  <c r="D769" i="11"/>
  <c r="D767" i="11"/>
  <c r="D765" i="11"/>
  <c r="D764" i="11"/>
  <c r="D763" i="11"/>
  <c r="D762" i="11"/>
  <c r="D754" i="11"/>
  <c r="D753" i="11"/>
  <c r="D752" i="11"/>
  <c r="D751" i="11"/>
  <c r="D750" i="11"/>
  <c r="D749" i="11"/>
  <c r="D748" i="11"/>
  <c r="D747" i="11"/>
  <c r="D746" i="11"/>
  <c r="D745" i="11"/>
  <c r="D744" i="11"/>
  <c r="D743" i="11"/>
  <c r="D742" i="11"/>
  <c r="D741" i="11"/>
  <c r="D740" i="11"/>
  <c r="D739" i="11"/>
  <c r="D738" i="11"/>
  <c r="D737" i="11"/>
  <c r="D736" i="11"/>
  <c r="D735" i="11"/>
  <c r="D734" i="11"/>
  <c r="D733" i="11"/>
  <c r="D732" i="11"/>
  <c r="D731" i="11"/>
  <c r="D730" i="11"/>
  <c r="D729" i="11"/>
  <c r="D728" i="11"/>
  <c r="D727" i="11"/>
  <c r="D726" i="11"/>
  <c r="D725" i="11"/>
  <c r="D724" i="11"/>
  <c r="D723" i="11"/>
  <c r="D722" i="11"/>
  <c r="D721" i="11"/>
  <c r="D720" i="11"/>
  <c r="D716" i="11"/>
  <c r="D715" i="11"/>
  <c r="D714" i="11"/>
  <c r="D713" i="11"/>
  <c r="D712" i="11"/>
  <c r="D711" i="11"/>
  <c r="D710" i="11"/>
  <c r="D709" i="11"/>
  <c r="D708" i="11"/>
  <c r="D707" i="11"/>
  <c r="D706" i="11"/>
  <c r="D705" i="11"/>
  <c r="D704" i="11"/>
  <c r="D703" i="11"/>
  <c r="D702" i="11"/>
  <c r="D701" i="11"/>
  <c r="D700" i="11"/>
  <c r="D699" i="11"/>
  <c r="D698" i="11"/>
  <c r="D697" i="11"/>
  <c r="D696" i="11"/>
  <c r="D695" i="11"/>
  <c r="D694" i="11"/>
  <c r="D693" i="11"/>
  <c r="D692" i="11"/>
  <c r="D691" i="11"/>
  <c r="D690" i="11"/>
  <c r="D689" i="11"/>
  <c r="D688" i="11"/>
  <c r="D687" i="11"/>
  <c r="D686" i="11"/>
  <c r="D685" i="11"/>
  <c r="D684" i="11"/>
  <c r="D683" i="11"/>
  <c r="D682" i="11"/>
  <c r="D679" i="11"/>
  <c r="D678" i="11"/>
  <c r="D677" i="11"/>
  <c r="D676" i="11"/>
  <c r="D675" i="11"/>
  <c r="D674" i="11"/>
  <c r="D673" i="11"/>
  <c r="D672" i="11"/>
  <c r="D671" i="11"/>
  <c r="D670" i="11"/>
  <c r="D669" i="11"/>
  <c r="D668" i="11"/>
  <c r="D667" i="11"/>
  <c r="D666" i="11"/>
  <c r="D665" i="11"/>
  <c r="D664" i="11"/>
  <c r="D663" i="11"/>
  <c r="D662" i="11"/>
  <c r="D661" i="11"/>
  <c r="D660" i="11"/>
  <c r="D659" i="11"/>
  <c r="D658" i="11"/>
  <c r="D657" i="11"/>
  <c r="D656" i="11"/>
  <c r="D655" i="11"/>
  <c r="D654" i="11"/>
  <c r="D653" i="11"/>
  <c r="D652" i="11"/>
  <c r="D651" i="11"/>
  <c r="D650" i="11"/>
  <c r="D649" i="11"/>
  <c r="D648" i="11"/>
  <c r="D647" i="11"/>
  <c r="D646" i="11"/>
  <c r="D645" i="11"/>
  <c r="D644" i="11"/>
  <c r="D643" i="11"/>
  <c r="D642" i="11"/>
  <c r="D641" i="11"/>
  <c r="D640" i="11"/>
  <c r="D639" i="11"/>
  <c r="D638" i="11"/>
  <c r="D637" i="11"/>
  <c r="D636" i="11"/>
  <c r="D635" i="11"/>
  <c r="D634" i="11"/>
  <c r="D633" i="11"/>
  <c r="D632" i="11"/>
  <c r="D631" i="11"/>
  <c r="D630" i="11"/>
  <c r="D629" i="11"/>
  <c r="D628" i="11"/>
  <c r="D627" i="11"/>
  <c r="D626" i="11"/>
  <c r="D625" i="11"/>
  <c r="D624" i="11"/>
  <c r="D623" i="11"/>
  <c r="D622" i="11"/>
  <c r="D621" i="11"/>
  <c r="D620" i="11"/>
  <c r="D619" i="11"/>
  <c r="D618" i="11"/>
  <c r="D617" i="11"/>
  <c r="D616" i="11"/>
  <c r="D615" i="11"/>
  <c r="D614" i="11"/>
  <c r="D613" i="11"/>
  <c r="D612" i="11"/>
  <c r="D611" i="11"/>
  <c r="D610" i="11"/>
  <c r="D609" i="11"/>
  <c r="D608" i="11"/>
  <c r="D607" i="11"/>
  <c r="D606" i="11"/>
  <c r="D605" i="11"/>
  <c r="D604" i="11"/>
  <c r="D603" i="11"/>
  <c r="D602" i="11"/>
  <c r="D601" i="11"/>
  <c r="D600" i="11"/>
  <c r="D599" i="11"/>
  <c r="D598" i="11"/>
  <c r="D597" i="11"/>
  <c r="D596" i="11"/>
  <c r="D595" i="11"/>
  <c r="D594" i="11"/>
  <c r="D593" i="11"/>
  <c r="D592" i="11"/>
  <c r="D591" i="11"/>
  <c r="D590" i="11"/>
  <c r="D589" i="11"/>
  <c r="D588" i="11"/>
  <c r="D587" i="11"/>
  <c r="D586" i="11"/>
  <c r="D585" i="11"/>
  <c r="D584" i="11"/>
  <c r="D583" i="11"/>
  <c r="D582" i="11"/>
  <c r="D581" i="11"/>
  <c r="D580" i="11"/>
  <c r="D579" i="11"/>
  <c r="D578" i="11"/>
  <c r="D577" i="11"/>
  <c r="D576" i="11"/>
  <c r="D575" i="11"/>
  <c r="D574" i="11"/>
  <c r="D573" i="11"/>
  <c r="D572" i="11"/>
  <c r="D571" i="11"/>
  <c r="D570" i="11"/>
  <c r="D569" i="11"/>
  <c r="D568" i="11"/>
  <c r="D567" i="11"/>
  <c r="D566" i="11"/>
  <c r="D565" i="11"/>
  <c r="D564" i="11"/>
  <c r="D563" i="11"/>
  <c r="D562" i="11"/>
  <c r="D561" i="11"/>
  <c r="D560" i="11"/>
  <c r="D559" i="11"/>
  <c r="D553" i="11"/>
  <c r="D552" i="11"/>
  <c r="D551" i="11"/>
  <c r="D550" i="11"/>
  <c r="D549" i="11"/>
  <c r="D548" i="11"/>
  <c r="D547" i="11"/>
  <c r="D546" i="11"/>
  <c r="D545" i="11"/>
  <c r="D544" i="11"/>
  <c r="D543" i="11"/>
  <c r="D542" i="11"/>
  <c r="D541" i="11"/>
  <c r="D540" i="11"/>
  <c r="D539" i="11"/>
  <c r="D538" i="11"/>
  <c r="D537" i="11"/>
  <c r="D536" i="11"/>
  <c r="D535" i="11"/>
  <c r="D534" i="11"/>
  <c r="D533" i="11"/>
  <c r="D532" i="11"/>
  <c r="D522" i="11"/>
  <c r="D519" i="11"/>
  <c r="D518" i="11"/>
  <c r="D517" i="11"/>
  <c r="D516" i="11"/>
  <c r="D515" i="11"/>
  <c r="D505" i="11"/>
  <c r="D504" i="11"/>
  <c r="D503" i="11"/>
  <c r="D502" i="11"/>
  <c r="D500" i="11"/>
  <c r="D499" i="11"/>
  <c r="D498" i="11"/>
  <c r="D497" i="11"/>
  <c r="D496" i="11"/>
  <c r="D495" i="11"/>
  <c r="D494" i="11"/>
  <c r="D493" i="11"/>
  <c r="D492" i="11"/>
  <c r="D491" i="11"/>
  <c r="D490" i="11"/>
  <c r="D482" i="11"/>
  <c r="D481" i="11"/>
  <c r="D480" i="11"/>
  <c r="D479" i="11"/>
  <c r="D478" i="11"/>
  <c r="D477" i="11"/>
  <c r="D474" i="11"/>
  <c r="D473" i="11"/>
  <c r="D472" i="11"/>
  <c r="D471" i="11"/>
  <c r="D470" i="11"/>
  <c r="D469" i="11"/>
  <c r="D468" i="11"/>
  <c r="D467" i="11"/>
  <c r="D466" i="11"/>
  <c r="D465" i="11"/>
  <c r="D464" i="11"/>
  <c r="D463" i="11"/>
  <c r="D462" i="11"/>
  <c r="D461" i="11"/>
  <c r="D460" i="11"/>
  <c r="D459" i="11"/>
  <c r="D458" i="11"/>
  <c r="D457" i="11"/>
  <c r="D456" i="11"/>
  <c r="D455" i="11"/>
  <c r="D454" i="11"/>
  <c r="D445" i="11"/>
  <c r="D444" i="11"/>
  <c r="D443" i="11"/>
  <c r="D442" i="11"/>
  <c r="D441" i="11"/>
  <c r="D440" i="11"/>
  <c r="D439" i="11"/>
  <c r="D438" i="11"/>
  <c r="D437" i="11"/>
  <c r="D436" i="11"/>
  <c r="D435" i="11"/>
  <c r="D434" i="11"/>
  <c r="D433" i="11"/>
  <c r="D432" i="11"/>
  <c r="D431" i="11"/>
  <c r="D430" i="11"/>
  <c r="D429" i="11"/>
  <c r="D428" i="11"/>
  <c r="D425" i="11"/>
  <c r="D424" i="11"/>
  <c r="D423" i="11"/>
  <c r="D422" i="11"/>
  <c r="D421" i="11"/>
  <c r="D420" i="11"/>
  <c r="D419" i="11"/>
  <c r="D418" i="11"/>
  <c r="D417" i="11"/>
  <c r="D416" i="11"/>
  <c r="D415" i="11"/>
  <c r="D414" i="11"/>
  <c r="D413" i="11"/>
  <c r="D412" i="11"/>
  <c r="D411" i="11"/>
  <c r="D410" i="11"/>
  <c r="D409" i="11"/>
  <c r="D408" i="11"/>
  <c r="D407" i="11"/>
  <c r="D406" i="11"/>
  <c r="D405" i="11"/>
  <c r="D404" i="11"/>
  <c r="D403" i="11"/>
  <c r="D402" i="11"/>
  <c r="D401" i="11"/>
  <c r="D400" i="11"/>
  <c r="D399" i="11"/>
  <c r="D398" i="11"/>
  <c r="D397" i="11"/>
  <c r="D396" i="11"/>
  <c r="D395" i="11"/>
  <c r="D394" i="11"/>
  <c r="D393" i="11"/>
  <c r="D392" i="11"/>
  <c r="D391" i="11"/>
  <c r="D390" i="11"/>
  <c r="D389" i="11"/>
  <c r="D388" i="11"/>
  <c r="D387" i="11"/>
  <c r="D386" i="11"/>
  <c r="D385" i="11"/>
  <c r="D384" i="11"/>
  <c r="D383" i="11"/>
  <c r="D382" i="11"/>
  <c r="D381" i="11"/>
  <c r="D380" i="11"/>
  <c r="D379" i="11"/>
  <c r="D378" i="11"/>
  <c r="D377" i="11"/>
  <c r="D376" i="11"/>
  <c r="D375" i="11"/>
  <c r="D374" i="11"/>
  <c r="D373" i="11"/>
  <c r="D372" i="11"/>
  <c r="D371" i="11"/>
  <c r="D370" i="11"/>
  <c r="D369" i="11"/>
  <c r="D368" i="11"/>
  <c r="D367" i="11"/>
  <c r="D366" i="11"/>
  <c r="D365" i="11"/>
  <c r="D364" i="11"/>
  <c r="D363" i="11"/>
  <c r="D362" i="11"/>
  <c r="D361" i="11"/>
  <c r="D360" i="11"/>
  <c r="D359" i="11"/>
  <c r="D358" i="11"/>
  <c r="D357" i="11"/>
  <c r="D356" i="11"/>
  <c r="D355" i="11"/>
  <c r="D354" i="11"/>
  <c r="D353" i="11"/>
  <c r="D352" i="11"/>
  <c r="D351" i="11"/>
  <c r="D350" i="11"/>
  <c r="D349" i="11"/>
  <c r="D348" i="11"/>
  <c r="D347" i="11"/>
  <c r="D346" i="11"/>
  <c r="D345" i="11"/>
  <c r="D344" i="11"/>
  <c r="D343" i="11"/>
  <c r="D342" i="11"/>
  <c r="D341" i="11"/>
  <c r="D340" i="11"/>
  <c r="D339" i="11"/>
  <c r="D338" i="11"/>
  <c r="D337" i="11"/>
  <c r="D336" i="11"/>
  <c r="D335" i="11"/>
  <c r="D334" i="11"/>
  <c r="D333" i="11"/>
  <c r="D332" i="11"/>
  <c r="D331" i="11"/>
  <c r="D330" i="11"/>
  <c r="D329" i="11"/>
  <c r="D328" i="11"/>
  <c r="D327" i="11"/>
  <c r="D326" i="11"/>
  <c r="D325" i="11"/>
  <c r="D324" i="11"/>
  <c r="D323" i="11"/>
  <c r="D322" i="11"/>
  <c r="D321" i="11"/>
  <c r="D320" i="11"/>
  <c r="D319" i="11"/>
  <c r="D318" i="11"/>
  <c r="D317" i="11"/>
  <c r="D316" i="11"/>
  <c r="D315" i="11"/>
  <c r="D314" i="11"/>
  <c r="D313" i="11"/>
  <c r="D312" i="11"/>
  <c r="D311" i="11"/>
  <c r="D310" i="11"/>
  <c r="D309" i="11"/>
  <c r="D308" i="11"/>
  <c r="D307" i="11"/>
  <c r="D306" i="11"/>
  <c r="D298" i="11"/>
  <c r="D296" i="11"/>
  <c r="D295" i="11"/>
  <c r="D294" i="11"/>
  <c r="D293" i="11"/>
  <c r="D292" i="11"/>
  <c r="D291" i="11"/>
  <c r="D283" i="11"/>
  <c r="D282" i="11"/>
  <c r="D281" i="11"/>
  <c r="D280" i="11"/>
  <c r="D279" i="11"/>
  <c r="D278" i="11"/>
  <c r="D277" i="11"/>
  <c r="D276" i="11"/>
  <c r="D267" i="11"/>
  <c r="D259" i="11"/>
  <c r="D258" i="11"/>
  <c r="D257" i="11"/>
  <c r="D256" i="11"/>
  <c r="D255" i="11"/>
  <c r="D254" i="11"/>
  <c r="D253" i="11"/>
  <c r="D252" i="11"/>
  <c r="D251" i="11"/>
  <c r="D250" i="11"/>
  <c r="D249" i="11"/>
  <c r="D248" i="11"/>
  <c r="D247" i="11"/>
  <c r="D246" i="11"/>
  <c r="D245" i="11"/>
  <c r="D244" i="11"/>
  <c r="D232" i="11"/>
  <c r="D231" i="11"/>
  <c r="D230" i="11"/>
  <c r="D229" i="11"/>
  <c r="D228" i="11"/>
  <c r="D227" i="11"/>
  <c r="D220" i="11"/>
  <c r="D219" i="11"/>
  <c r="D218" i="11"/>
  <c r="D217" i="11"/>
  <c r="D216" i="11"/>
  <c r="D215" i="11"/>
  <c r="D214" i="11"/>
  <c r="D213" i="11"/>
  <c r="D212" i="11"/>
  <c r="D211" i="11"/>
  <c r="D210" i="11"/>
  <c r="D209" i="11"/>
  <c r="D208" i="11"/>
  <c r="D207" i="11"/>
  <c r="D206" i="11"/>
  <c r="D205" i="11"/>
  <c r="D204" i="11"/>
  <c r="D203" i="11"/>
  <c r="D202" i="11"/>
  <c r="D201" i="11"/>
  <c r="D200" i="11"/>
  <c r="D199" i="11"/>
  <c r="D198" i="11"/>
  <c r="D197" i="11"/>
  <c r="D196" i="11"/>
  <c r="D195" i="11"/>
  <c r="D194" i="11"/>
  <c r="D193" i="11"/>
  <c r="D192" i="11"/>
  <c r="D191" i="11"/>
  <c r="D190" i="11"/>
  <c r="D189" i="11"/>
  <c r="D188" i="11"/>
  <c r="D187" i="11"/>
  <c r="D186" i="11"/>
  <c r="D185" i="11"/>
  <c r="D184" i="11"/>
  <c r="D183" i="11"/>
  <c r="D182" i="11"/>
  <c r="D181" i="11"/>
  <c r="D180" i="11"/>
  <c r="D179" i="11"/>
  <c r="D178" i="11"/>
  <c r="D177" i="11"/>
  <c r="D176" i="11"/>
  <c r="D175" i="11"/>
  <c r="D174" i="11"/>
  <c r="D173" i="11"/>
  <c r="D172" i="11"/>
  <c r="D171" i="11"/>
  <c r="D170" i="11"/>
  <c r="D169" i="11"/>
  <c r="D168" i="11"/>
  <c r="D167" i="11"/>
  <c r="D166" i="11"/>
  <c r="D165" i="11"/>
  <c r="D164" i="11"/>
  <c r="D163" i="11"/>
  <c r="D162" i="11"/>
  <c r="D161" i="11"/>
  <c r="D160" i="11"/>
  <c r="D159" i="11"/>
  <c r="D158" i="11"/>
  <c r="D157" i="11"/>
  <c r="D156" i="11"/>
  <c r="D155" i="11"/>
  <c r="D154" i="11"/>
  <c r="D153" i="11"/>
  <c r="D152" i="11"/>
  <c r="D151" i="11"/>
  <c r="D150" i="11"/>
  <c r="D149" i="11"/>
  <c r="D148" i="11"/>
  <c r="D147" i="11"/>
  <c r="D146" i="11"/>
  <c r="D145" i="11"/>
  <c r="D144" i="11"/>
  <c r="D143" i="11"/>
  <c r="D142" i="11"/>
  <c r="D141" i="11"/>
  <c r="D140" i="11"/>
  <c r="D139" i="11"/>
  <c r="D138" i="11"/>
  <c r="D137" i="11"/>
  <c r="D136" i="11"/>
  <c r="D135" i="11"/>
  <c r="D134" i="11"/>
  <c r="D133" i="11"/>
  <c r="D132" i="11"/>
  <c r="D131" i="11"/>
  <c r="D130" i="11"/>
  <c r="D129" i="11"/>
  <c r="D128" i="11"/>
  <c r="D127" i="11"/>
  <c r="D126" i="11"/>
  <c r="D125" i="11"/>
  <c r="D124" i="11"/>
  <c r="D123" i="11"/>
  <c r="D122" i="11"/>
  <c r="D121" i="11"/>
  <c r="D120" i="11"/>
  <c r="D119" i="11"/>
  <c r="D118" i="11"/>
  <c r="D117" i="11"/>
  <c r="D116" i="11"/>
  <c r="D115" i="11"/>
  <c r="D114" i="11"/>
  <c r="D113" i="11"/>
  <c r="D112" i="11"/>
  <c r="D111" i="11"/>
  <c r="D110" i="11"/>
  <c r="D109" i="11"/>
  <c r="D108" i="11"/>
  <c r="D107" i="11"/>
  <c r="D106" i="11"/>
  <c r="D105" i="11"/>
  <c r="D104" i="11"/>
  <c r="D103" i="11"/>
  <c r="D102" i="11"/>
  <c r="D101" i="11"/>
  <c r="D100" i="11"/>
  <c r="D99" i="11"/>
  <c r="D98" i="11"/>
  <c r="D97" i="11"/>
  <c r="D96" i="11"/>
  <c r="D95" i="11"/>
  <c r="D94" i="11"/>
  <c r="D93" i="11"/>
  <c r="D92" i="11"/>
  <c r="D91" i="11"/>
  <c r="D90" i="11"/>
  <c r="D89" i="11"/>
  <c r="D88" i="11"/>
  <c r="D87" i="11"/>
  <c r="D86" i="11"/>
  <c r="D85" i="11"/>
  <c r="D84" i="11"/>
  <c r="D83" i="11"/>
  <c r="D82" i="11"/>
  <c r="D81" i="11"/>
  <c r="D80" i="11"/>
  <c r="D79" i="11"/>
  <c r="D78" i="11"/>
  <c r="D77" i="11"/>
  <c r="D76" i="11"/>
  <c r="D75" i="11"/>
  <c r="D74" i="11"/>
  <c r="D73" i="11"/>
  <c r="D72" i="11"/>
  <c r="D71" i="11"/>
  <c r="D70" i="11"/>
  <c r="D69" i="11"/>
  <c r="D68" i="11"/>
  <c r="D67" i="11"/>
  <c r="D66" i="11"/>
  <c r="D65" i="11"/>
  <c r="D64" i="11"/>
  <c r="D63" i="11"/>
  <c r="D62" i="11"/>
  <c r="D61" i="11"/>
  <c r="D60" i="11"/>
  <c r="D59" i="11"/>
  <c r="D58" i="11"/>
  <c r="D57" i="11"/>
  <c r="D56" i="11"/>
  <c r="D55" i="11"/>
  <c r="D54" i="11"/>
  <c r="D53" i="11"/>
  <c r="D52" i="11"/>
  <c r="D51" i="11"/>
  <c r="D50" i="11"/>
  <c r="D49" i="11"/>
  <c r="D48" i="11"/>
  <c r="D47" i="11"/>
  <c r="D46" i="11"/>
  <c r="D45" i="11"/>
  <c r="D44" i="11"/>
  <c r="D43" i="11"/>
  <c r="D42" i="11"/>
  <c r="D41" i="11"/>
  <c r="D40" i="11"/>
  <c r="D39" i="11"/>
  <c r="D38" i="11"/>
  <c r="D37" i="11"/>
  <c r="D36" i="11"/>
  <c r="D35" i="11"/>
  <c r="D34" i="11"/>
  <c r="D33" i="11"/>
  <c r="D32" i="11"/>
  <c r="D31" i="11"/>
  <c r="D30" i="11"/>
  <c r="D29" i="11"/>
  <c r="D28" i="11"/>
  <c r="D27" i="11"/>
  <c r="D26" i="11"/>
  <c r="D25" i="11"/>
  <c r="D24" i="11"/>
  <c r="D23" i="11"/>
  <c r="D22" i="11"/>
  <c r="D21" i="11"/>
  <c r="D20" i="11"/>
  <c r="D19" i="11"/>
  <c r="D18" i="11"/>
  <c r="D17" i="11"/>
  <c r="D16" i="11"/>
  <c r="D15" i="11"/>
  <c r="D14" i="11"/>
  <c r="D13" i="11"/>
  <c r="D12" i="11"/>
  <c r="D11" i="11"/>
  <c r="D10" i="11"/>
  <c r="D9" i="11"/>
  <c r="D8" i="11"/>
  <c r="D7" i="11"/>
  <c r="D6" i="11"/>
  <c r="AQ18" i="9" l="1"/>
  <c r="AQ19" i="9"/>
  <c r="G138" i="6" l="1"/>
  <c r="G126" i="6"/>
  <c r="G112" i="6"/>
  <c r="G88" i="6"/>
  <c r="G76" i="6"/>
  <c r="G62" i="6"/>
  <c r="B103" i="6"/>
  <c r="B53" i="6"/>
  <c r="B3" i="6"/>
  <c r="G97" i="6" l="1"/>
  <c r="G136" i="6"/>
  <c r="G86" i="6"/>
  <c r="G147" i="6"/>
  <c r="G124" i="6"/>
  <c r="G74" i="6"/>
  <c r="B105" i="6"/>
  <c r="G104" i="6"/>
  <c r="B104" i="6"/>
  <c r="B102" i="6"/>
  <c r="B55" i="6"/>
  <c r="G54" i="6"/>
  <c r="B54" i="6"/>
  <c r="B52" i="6"/>
  <c r="B5" i="6"/>
  <c r="G4" i="6"/>
  <c r="B4" i="6"/>
  <c r="B2" i="6"/>
  <c r="B149" i="6"/>
  <c r="B99" i="6"/>
  <c r="B49" i="6"/>
  <c r="G16" i="9"/>
  <c r="H16" i="9" s="1"/>
  <c r="I16" i="9" s="1"/>
  <c r="J16" i="9" s="1"/>
  <c r="K16" i="9" s="1"/>
  <c r="L16" i="9" s="1"/>
  <c r="M16" i="9" s="1"/>
  <c r="N16" i="9" s="1"/>
  <c r="O16" i="9" s="1"/>
  <c r="P16" i="9" s="1"/>
  <c r="Q16" i="9" s="1"/>
  <c r="R16" i="9" s="1"/>
  <c r="S16" i="9" s="1"/>
  <c r="T16" i="9" s="1"/>
  <c r="U16" i="9" s="1"/>
  <c r="V16" i="9" s="1"/>
  <c r="W16" i="9" s="1"/>
  <c r="X16" i="9" s="1"/>
  <c r="Y16" i="9" s="1"/>
  <c r="Z16" i="9" s="1"/>
  <c r="AA16" i="9" s="1"/>
  <c r="AB16" i="9" s="1"/>
  <c r="AC16" i="9" s="1"/>
  <c r="AD16" i="9" s="1"/>
  <c r="AE16" i="9" s="1"/>
  <c r="AF16" i="9" s="1"/>
  <c r="AG16" i="9" s="1"/>
  <c r="AH16" i="9" s="1"/>
  <c r="AI16" i="9" s="1"/>
  <c r="AJ16" i="9" s="1"/>
  <c r="AK16" i="9" s="1"/>
  <c r="AL16" i="9" s="1"/>
  <c r="AM16" i="9" s="1"/>
  <c r="AN16" i="9" s="1"/>
  <c r="AO16" i="9" s="1"/>
  <c r="G99" i="6" l="1"/>
  <c r="G149" i="6"/>
  <c r="C32" i="8"/>
  <c r="A18" i="9"/>
  <c r="B18" i="9" s="1"/>
  <c r="F20" i="2" l="1"/>
  <c r="G20" i="2" s="1"/>
  <c r="F21" i="2"/>
  <c r="G21" i="2" s="1"/>
  <c r="D13" i="8"/>
  <c r="D20" i="8"/>
  <c r="D34" i="8"/>
  <c r="D40" i="8"/>
  <c r="D39" i="8"/>
  <c r="D23" i="8"/>
  <c r="D21" i="8"/>
  <c r="D27" i="8"/>
  <c r="D25" i="8"/>
  <c r="D28" i="8"/>
  <c r="D24" i="8"/>
  <c r="D26" i="8"/>
  <c r="D22" i="8"/>
  <c r="D41" i="8"/>
  <c r="D37" i="8"/>
  <c r="D42" i="8"/>
  <c r="D38" i="8"/>
  <c r="D36" i="8"/>
  <c r="D12" i="8"/>
  <c r="D16" i="8"/>
  <c r="D44" i="8"/>
  <c r="D29" i="8"/>
  <c r="D18" i="8"/>
  <c r="D33" i="8"/>
  <c r="D43" i="8"/>
  <c r="C48" i="8"/>
  <c r="E20" i="8" s="1"/>
  <c r="D46" i="8"/>
  <c r="D14" i="8"/>
  <c r="D45" i="8"/>
  <c r="D35" i="8"/>
  <c r="D30" i="8"/>
  <c r="D19" i="8"/>
  <c r="D15" i="8"/>
  <c r="D17" i="8"/>
  <c r="E40" i="8" l="1"/>
  <c r="E39" i="8"/>
  <c r="E12" i="8"/>
  <c r="E21" i="8"/>
  <c r="E23" i="8"/>
  <c r="E25" i="8"/>
  <c r="E27" i="8"/>
  <c r="E41" i="8"/>
  <c r="E36" i="8"/>
  <c r="E38" i="8"/>
  <c r="E42" i="8"/>
  <c r="E37" i="8"/>
  <c r="E22" i="8"/>
  <c r="E24" i="8"/>
  <c r="E26" i="8"/>
  <c r="E28" i="8"/>
  <c r="D11" i="8"/>
  <c r="E46" i="8"/>
  <c r="E13" i="8"/>
  <c r="E45" i="8"/>
  <c r="E35" i="8"/>
  <c r="E14" i="8"/>
  <c r="E18" i="8"/>
  <c r="E29" i="8"/>
  <c r="E44" i="8"/>
  <c r="E34" i="8"/>
  <c r="E15" i="8"/>
  <c r="E19" i="8"/>
  <c r="E30" i="8"/>
  <c r="E43" i="8"/>
  <c r="E33" i="8"/>
  <c r="E16" i="8"/>
  <c r="E17" i="8"/>
  <c r="E48" i="8" l="1"/>
  <c r="D32" i="8" l="1"/>
  <c r="C5" i="8" l="1"/>
  <c r="B4" i="8"/>
  <c r="B3" i="8"/>
  <c r="B2" i="8"/>
  <c r="B1" i="8"/>
  <c r="C8" i="9" l="1"/>
  <c r="C6" i="9"/>
  <c r="C5" i="9"/>
  <c r="C4" i="9"/>
  <c r="C3" i="9"/>
  <c r="C2" i="9"/>
  <c r="C1" i="9"/>
  <c r="C9" i="9"/>
  <c r="B39" i="2"/>
  <c r="B42" i="2"/>
  <c r="AQ34" i="9" l="1"/>
  <c r="AQ33" i="9"/>
  <c r="AQ32" i="9"/>
  <c r="AQ31" i="9"/>
  <c r="AQ30" i="9"/>
  <c r="AQ29" i="9"/>
  <c r="AQ28" i="9"/>
  <c r="AQ27" i="9"/>
  <c r="AQ26" i="9"/>
  <c r="AQ25" i="9"/>
  <c r="AQ24" i="9"/>
  <c r="AQ23" i="9"/>
  <c r="AQ22" i="9"/>
  <c r="AQ21" i="9"/>
  <c r="AQ20" i="9"/>
  <c r="B41" i="2" l="1"/>
  <c r="G12" i="6" l="1"/>
  <c r="G24" i="6" l="1"/>
  <c r="G26" i="6"/>
  <c r="G38" i="6"/>
  <c r="G36" i="6" l="1"/>
  <c r="G47" i="6"/>
  <c r="G49" i="6" l="1"/>
  <c r="F18" i="2" s="1"/>
  <c r="G18" i="2" s="1"/>
  <c r="G35" i="2" l="1"/>
  <c r="H18" i="2" s="1"/>
  <c r="D18" i="9" s="1"/>
  <c r="H31" i="2" l="1"/>
  <c r="D31" i="9" s="1"/>
  <c r="H32" i="2"/>
  <c r="D32" i="9" s="1"/>
  <c r="H20" i="2"/>
  <c r="D20" i="9" s="1"/>
  <c r="H21" i="2"/>
  <c r="D21" i="9" s="1"/>
  <c r="H22" i="2"/>
  <c r="D22" i="9" s="1"/>
  <c r="E38" i="2"/>
  <c r="B38" i="2" s="1"/>
  <c r="H30" i="2"/>
  <c r="D30" i="9" s="1"/>
  <c r="H24" i="2"/>
  <c r="D24" i="9" s="1"/>
  <c r="H25" i="2"/>
  <c r="D25" i="9" s="1"/>
  <c r="G37" i="2"/>
  <c r="H33" i="2"/>
  <c r="D33" i="9" s="1"/>
  <c r="H26" i="2"/>
  <c r="D26" i="9" s="1"/>
  <c r="H27" i="2"/>
  <c r="D27" i="9" s="1"/>
  <c r="H19" i="2"/>
  <c r="D19" i="9" s="1"/>
  <c r="H23" i="2"/>
  <c r="D23" i="9" s="1"/>
  <c r="H28" i="2"/>
  <c r="D28" i="9" s="1"/>
  <c r="H29" i="2"/>
  <c r="D29" i="9" s="1"/>
  <c r="G38" i="2" l="1"/>
  <c r="H35" i="2"/>
  <c r="G39" i="2" l="1"/>
  <c r="G40" i="2" s="1"/>
  <c r="G42" i="2" s="1"/>
  <c r="I37" i="9"/>
  <c r="Y37" i="9"/>
  <c r="D35" i="9"/>
  <c r="F37" i="9"/>
  <c r="F38" i="9" s="1"/>
  <c r="V37" i="9"/>
  <c r="AL37" i="9"/>
  <c r="O37" i="9"/>
  <c r="AE37" i="9"/>
  <c r="L37" i="9"/>
  <c r="AB37" i="9"/>
  <c r="M37" i="9"/>
  <c r="J37" i="9"/>
  <c r="Z37" i="9"/>
  <c r="AC37" i="9"/>
  <c r="S37" i="9"/>
  <c r="AI37" i="9"/>
  <c r="P37" i="9"/>
  <c r="AF37" i="9"/>
  <c r="Q37" i="9"/>
  <c r="AG37" i="9"/>
  <c r="AK37" i="9"/>
  <c r="N37" i="9"/>
  <c r="AD37" i="9"/>
  <c r="G37" i="9"/>
  <c r="W37" i="9"/>
  <c r="T37" i="9"/>
  <c r="AJ37" i="9"/>
  <c r="AM37" i="9"/>
  <c r="U37" i="9"/>
  <c r="AO37" i="9"/>
  <c r="AH37" i="9"/>
  <c r="X37" i="9"/>
  <c r="R37" i="9"/>
  <c r="K37" i="9"/>
  <c r="AN37" i="9"/>
  <c r="AA37" i="9"/>
  <c r="H37" i="9"/>
  <c r="G41" i="2" l="1"/>
  <c r="G44" i="2" s="1"/>
  <c r="K40" i="9" s="1"/>
  <c r="G38" i="9"/>
  <c r="H38" i="9" s="1"/>
  <c r="I38" i="9" s="1"/>
  <c r="J38" i="9" s="1"/>
  <c r="K38" i="9" s="1"/>
  <c r="L38" i="9" s="1"/>
  <c r="M38" i="9" s="1"/>
  <c r="N38" i="9" s="1"/>
  <c r="O38" i="9" s="1"/>
  <c r="P38" i="9" s="1"/>
  <c r="Q38" i="9" s="1"/>
  <c r="R38" i="9" s="1"/>
  <c r="S38" i="9" s="1"/>
  <c r="T38" i="9" s="1"/>
  <c r="U38" i="9" s="1"/>
  <c r="V38" i="9" s="1"/>
  <c r="W38" i="9" s="1"/>
  <c r="X38" i="9" s="1"/>
  <c r="Y38" i="9" s="1"/>
  <c r="Z38" i="9" s="1"/>
  <c r="AA38" i="9" s="1"/>
  <c r="AB38" i="9" s="1"/>
  <c r="AC38" i="9" s="1"/>
  <c r="AD38" i="9" s="1"/>
  <c r="AE38" i="9" s="1"/>
  <c r="AF38" i="9" s="1"/>
  <c r="AG38" i="9" s="1"/>
  <c r="AH38" i="9" s="1"/>
  <c r="AI38" i="9" s="1"/>
  <c r="AJ38" i="9" s="1"/>
  <c r="AK38" i="9" s="1"/>
  <c r="AL38" i="9" s="1"/>
  <c r="AM38" i="9" s="1"/>
  <c r="AN38" i="9" s="1"/>
  <c r="AO38" i="9" s="1"/>
  <c r="AD40" i="9" l="1"/>
  <c r="C11" i="2"/>
  <c r="E49" i="2"/>
  <c r="X40" i="9"/>
  <c r="E40" i="9"/>
  <c r="E41" i="9" s="1"/>
  <c r="AA40" i="9"/>
  <c r="C11" i="9"/>
  <c r="AO40" i="9"/>
  <c r="W40" i="9"/>
  <c r="AC40" i="9"/>
  <c r="N40" i="9"/>
  <c r="AH40" i="9"/>
  <c r="L40" i="9"/>
  <c r="Y40" i="9"/>
  <c r="P40" i="9"/>
  <c r="S40" i="9"/>
  <c r="J40" i="9"/>
  <c r="R40" i="9"/>
  <c r="B1" i="7"/>
  <c r="B2" i="7" s="1"/>
  <c r="I20" i="7" s="1"/>
  <c r="G40" i="9"/>
  <c r="AF40" i="9"/>
  <c r="M40" i="9"/>
  <c r="AJ40" i="9"/>
  <c r="AE40" i="9"/>
  <c r="V40" i="9"/>
  <c r="U40" i="9"/>
  <c r="Z40" i="9"/>
  <c r="O40" i="9"/>
  <c r="AB40" i="9"/>
  <c r="AM40" i="9"/>
  <c r="F40" i="9"/>
  <c r="T40" i="9"/>
  <c r="Q40" i="9"/>
  <c r="AN40" i="9"/>
  <c r="AI40" i="9"/>
  <c r="AK40" i="9"/>
  <c r="H40" i="9"/>
  <c r="AG40" i="9"/>
  <c r="AL40" i="9"/>
  <c r="I40" i="9"/>
  <c r="F41" i="9" l="1"/>
  <c r="G41" i="9" s="1"/>
  <c r="H41" i="9" s="1"/>
  <c r="I41" i="9" s="1"/>
  <c r="J41" i="9" s="1"/>
  <c r="K41" i="9" s="1"/>
  <c r="L41" i="9" s="1"/>
  <c r="M41" i="9" s="1"/>
  <c r="N41" i="9" s="1"/>
  <c r="O41" i="9" s="1"/>
  <c r="P41" i="9" s="1"/>
  <c r="Q41" i="9" s="1"/>
  <c r="R41" i="9" s="1"/>
  <c r="S41" i="9" s="1"/>
  <c r="T41" i="9" s="1"/>
  <c r="U41" i="9" s="1"/>
  <c r="V41" i="9" s="1"/>
  <c r="W41" i="9" s="1"/>
  <c r="X41" i="9" s="1"/>
  <c r="Y41" i="9" s="1"/>
  <c r="Z41" i="9" s="1"/>
  <c r="AA41" i="9" s="1"/>
  <c r="AB41" i="9" s="1"/>
  <c r="AC41" i="9" s="1"/>
  <c r="AD41" i="9" s="1"/>
  <c r="AE41" i="9" s="1"/>
  <c r="AF41" i="9" s="1"/>
  <c r="AG41" i="9" s="1"/>
  <c r="AH41" i="9" s="1"/>
  <c r="AI41" i="9" s="1"/>
  <c r="AJ41" i="9" s="1"/>
  <c r="AK41" i="9" s="1"/>
  <c r="AL41" i="9" s="1"/>
  <c r="AM41" i="9" s="1"/>
  <c r="AN41" i="9" s="1"/>
  <c r="AO41" i="9" s="1"/>
  <c r="K5" i="7"/>
  <c r="J21" i="7"/>
  <c r="I17" i="7"/>
  <c r="I13" i="7"/>
  <c r="J14" i="7" s="1"/>
  <c r="I14" i="7"/>
  <c r="J23" i="7"/>
  <c r="I8" i="7"/>
  <c r="J9" i="7" s="1"/>
  <c r="I10" i="7"/>
  <c r="I12" i="7"/>
  <c r="I9" i="7"/>
  <c r="I7" i="7"/>
  <c r="I18" i="7"/>
  <c r="J18" i="7" s="1"/>
  <c r="J19" i="7" l="1"/>
  <c r="J13" i="7"/>
  <c r="I16" i="7"/>
  <c r="J16" i="7" s="1"/>
  <c r="J10" i="7"/>
  <c r="J15" i="7"/>
  <c r="J8" i="7"/>
  <c r="I11" i="7"/>
  <c r="J11" i="7" s="1"/>
  <c r="J20" i="7"/>
  <c r="J17" i="7"/>
  <c r="J7" i="7"/>
  <c r="J12" i="7"/>
  <c r="A3" i="7" l="1"/>
  <c r="B47" i="2" s="1"/>
</calcChain>
</file>

<file path=xl/sharedStrings.xml><?xml version="1.0" encoding="utf-8"?>
<sst xmlns="http://schemas.openxmlformats.org/spreadsheetml/2006/main" count="1968" uniqueCount="1040">
  <si>
    <t>DESIGNACION</t>
  </si>
  <si>
    <t>UN.</t>
  </si>
  <si>
    <t>CANT.</t>
  </si>
  <si>
    <t>UNITARIO</t>
  </si>
  <si>
    <t xml:space="preserve"> </t>
  </si>
  <si>
    <t/>
  </si>
  <si>
    <t xml:space="preserve">TOTAL </t>
  </si>
  <si>
    <t xml:space="preserve">COMITENTE : </t>
  </si>
  <si>
    <t>OBRA :</t>
  </si>
  <si>
    <t xml:space="preserve">EMPRESA CONSTRUCTORA:  </t>
  </si>
  <si>
    <t>SUB TOTAL ( 4 )</t>
  </si>
  <si>
    <t>SUB TOTAL ( 1 )</t>
  </si>
  <si>
    <t>TOTAL ( 4 + 5 + 6 )</t>
  </si>
  <si>
    <t>COSTOS</t>
  </si>
  <si>
    <t>TOTAL DEL ITEM</t>
  </si>
  <si>
    <t>PORCENTAJE INCIDENCIA DEL ITEM</t>
  </si>
  <si>
    <t>LICITACIÓN N°:</t>
  </si>
  <si>
    <t>UBICACION:</t>
  </si>
  <si>
    <t>PLAZO DE OBRA:</t>
  </si>
  <si>
    <t>PRESUPUESTO OFICIAL:</t>
  </si>
  <si>
    <t>TOTAL COSTO</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</si>
  <si>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</si>
  <si>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</si>
  <si>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</si>
  <si>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</si>
  <si>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</si>
  <si>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</si>
  <si>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</si>
  <si>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</si>
  <si>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</si>
  <si>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</si>
  <si>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</si>
  <si>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</si>
  <si>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</si>
  <si>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</si>
  <si>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</si>
  <si>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</si>
  <si>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</si>
  <si>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</si>
  <si>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</si>
  <si>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</si>
  <si>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</si>
  <si>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0</t>
  </si>
  <si>
    <t>00</t>
  </si>
  <si>
    <t>01</t>
  </si>
  <si>
    <t xml:space="preserve">UNO </t>
  </si>
  <si>
    <t>02</t>
  </si>
  <si>
    <t xml:space="preserve">DOS </t>
  </si>
  <si>
    <t>03</t>
  </si>
  <si>
    <t xml:space="preserve">TRES </t>
  </si>
  <si>
    <t>04</t>
  </si>
  <si>
    <t xml:space="preserve">CUATRO </t>
  </si>
  <si>
    <t>05</t>
  </si>
  <si>
    <t xml:space="preserve">CINCO </t>
  </si>
  <si>
    <t>06</t>
  </si>
  <si>
    <t xml:space="preserve">SEIS </t>
  </si>
  <si>
    <t>07</t>
  </si>
  <si>
    <t xml:space="preserve">SIETE </t>
  </si>
  <si>
    <t>08</t>
  </si>
  <si>
    <t xml:space="preserve">OCHO </t>
  </si>
  <si>
    <t>09</t>
  </si>
  <si>
    <t xml:space="preserve">NUEVE </t>
  </si>
  <si>
    <t>1</t>
  </si>
  <si>
    <t xml:space="preserve">DIEZ </t>
  </si>
  <si>
    <t xml:space="preserve">CIENTO </t>
  </si>
  <si>
    <t xml:space="preserve">UN </t>
  </si>
  <si>
    <t>10</t>
  </si>
  <si>
    <t>11</t>
  </si>
  <si>
    <t xml:space="preserve">ONCE </t>
  </si>
  <si>
    <t>12</t>
  </si>
  <si>
    <t xml:space="preserve">DOCE </t>
  </si>
  <si>
    <t>13</t>
  </si>
  <si>
    <t xml:space="preserve">TRECE </t>
  </si>
  <si>
    <t>14</t>
  </si>
  <si>
    <t xml:space="preserve">CATORCE </t>
  </si>
  <si>
    <t>15</t>
  </si>
  <si>
    <t xml:space="preserve">QUINCE </t>
  </si>
  <si>
    <t xml:space="preserve">CON </t>
  </si>
  <si>
    <t>16</t>
  </si>
  <si>
    <t xml:space="preserve">DIECISEIS </t>
  </si>
  <si>
    <t>17</t>
  </si>
  <si>
    <t xml:space="preserve">DIECISIETE </t>
  </si>
  <si>
    <t>/100.-</t>
  </si>
  <si>
    <t>18</t>
  </si>
  <si>
    <t xml:space="preserve">DIECIOCHO </t>
  </si>
  <si>
    <t>19</t>
  </si>
  <si>
    <t xml:space="preserve">DIECINUEVE </t>
  </si>
  <si>
    <t>2</t>
  </si>
  <si>
    <t xml:space="preserve">VEINTE </t>
  </si>
  <si>
    <t xml:space="preserve">DOSCIENTOS </t>
  </si>
  <si>
    <t>20</t>
  </si>
  <si>
    <t>21</t>
  </si>
  <si>
    <t xml:space="preserve">VEINTIUNO </t>
  </si>
  <si>
    <t xml:space="preserve">VEINTIUN </t>
  </si>
  <si>
    <t>22</t>
  </si>
  <si>
    <t xml:space="preserve">VEINTIDOS </t>
  </si>
  <si>
    <t>23</t>
  </si>
  <si>
    <t xml:space="preserve">VEINTITRES </t>
  </si>
  <si>
    <t>24</t>
  </si>
  <si>
    <t xml:space="preserve">VEINTICUATRO </t>
  </si>
  <si>
    <t>25</t>
  </si>
  <si>
    <t xml:space="preserve">VEINTICINCO </t>
  </si>
  <si>
    <t>26</t>
  </si>
  <si>
    <t xml:space="preserve">VEINTISEIS </t>
  </si>
  <si>
    <t>27</t>
  </si>
  <si>
    <t xml:space="preserve">VEINTISIETE </t>
  </si>
  <si>
    <t>28</t>
  </si>
  <si>
    <t xml:space="preserve">VEINTIOCHO </t>
  </si>
  <si>
    <t>29</t>
  </si>
  <si>
    <t xml:space="preserve">VEINTINUEVE </t>
  </si>
  <si>
    <t>3</t>
  </si>
  <si>
    <t xml:space="preserve">TREINTA </t>
  </si>
  <si>
    <t xml:space="preserve">TRESCIENTOS </t>
  </si>
  <si>
    <t>4</t>
  </si>
  <si>
    <t xml:space="preserve">CUARENTA </t>
  </si>
  <si>
    <t xml:space="preserve">CUATROCIENTOS </t>
  </si>
  <si>
    <t>5</t>
  </si>
  <si>
    <t xml:space="preserve">CINCUENTA </t>
  </si>
  <si>
    <t xml:space="preserve">QUINIENTOS </t>
  </si>
  <si>
    <t>6</t>
  </si>
  <si>
    <t xml:space="preserve">SESENTA </t>
  </si>
  <si>
    <t xml:space="preserve">SEISCIENTOS </t>
  </si>
  <si>
    <t>7</t>
  </si>
  <si>
    <t xml:space="preserve">SETENTA </t>
  </si>
  <si>
    <t xml:space="preserve">SETECIENTOS </t>
  </si>
  <si>
    <t>8</t>
  </si>
  <si>
    <t xml:space="preserve">OCHENTA </t>
  </si>
  <si>
    <t xml:space="preserve">OCHOCIENTOS </t>
  </si>
  <si>
    <t>9</t>
  </si>
  <si>
    <t xml:space="preserve">NOVENTA </t>
  </si>
  <si>
    <t xml:space="preserve">NOVECIENTOS </t>
  </si>
  <si>
    <t>PRECIO FINAL</t>
  </si>
  <si>
    <t>COMPOSICION DE GASTOS GENERALES</t>
  </si>
  <si>
    <t>% Incidencia</t>
  </si>
  <si>
    <t>% Incid. Rubro</t>
  </si>
  <si>
    <t>Gastos Generales de Obra</t>
  </si>
  <si>
    <t>Gastos Generales de la Empresa</t>
  </si>
  <si>
    <t>Importe</t>
  </si>
  <si>
    <t>Coeficiente de Paso / Cascada</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</si>
  <si>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</si>
  <si>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</si>
  <si>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</si>
  <si>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</si>
  <si>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</si>
  <si>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</si>
  <si>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</si>
  <si>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</si>
  <si>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</si>
  <si>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</si>
  <si>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</si>
  <si>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</si>
  <si>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</si>
  <si>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</si>
  <si>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</si>
  <si>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</si>
  <si>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</si>
  <si>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</si>
  <si>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</si>
  <si>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</si>
  <si>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</si>
  <si>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</si>
  <si>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</si>
  <si>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</si>
  <si>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</si>
  <si>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</si>
  <si>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</si>
  <si>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</si>
  <si>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</si>
  <si>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</si>
  <si>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</si>
  <si>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</si>
  <si>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</si>
  <si>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</si>
  <si>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</si>
  <si>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</si>
  <si>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</si>
  <si>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</si>
  <si>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</si>
  <si>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</si>
  <si>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</si>
  <si>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</si>
  <si>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</si>
  <si>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</si>
  <si>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</si>
  <si>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</si>
  <si>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</si>
  <si>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</si>
  <si>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</si>
  <si>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</si>
  <si>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</si>
  <si>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</si>
  <si>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</si>
  <si>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</si>
  <si>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</si>
  <si>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</si>
  <si>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</si>
  <si>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</si>
  <si>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</si>
  <si>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</si>
  <si>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</si>
  <si>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</si>
  <si>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</si>
  <si>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</si>
  <si>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</si>
  <si>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</si>
  <si>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</si>
  <si>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</si>
  <si>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</si>
  <si>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</si>
  <si>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</si>
  <si>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</si>
  <si>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</si>
  <si>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</si>
  <si>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</si>
  <si>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</si>
  <si>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</si>
  <si>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</si>
  <si>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</si>
  <si>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</si>
  <si>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</si>
  <si>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</si>
  <si>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</si>
  <si>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</si>
  <si>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</si>
  <si>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</si>
  <si>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</si>
  <si>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</si>
  <si>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</si>
  <si>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</si>
  <si>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</si>
  <si>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</si>
  <si>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</si>
  <si>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</si>
  <si>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</si>
  <si>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</si>
  <si>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</si>
  <si>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</si>
  <si>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</si>
  <si>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</si>
  <si>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</si>
  <si>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</si>
  <si>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</si>
  <si>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</si>
  <si>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</si>
  <si>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</si>
  <si>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</si>
  <si>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</si>
  <si>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</si>
  <si>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</si>
  <si>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</si>
  <si>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</si>
  <si>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</si>
  <si>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</si>
  <si>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</si>
  <si>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</si>
  <si>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</si>
  <si>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</si>
  <si>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</si>
  <si>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</si>
  <si>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</si>
  <si>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</si>
  <si>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</si>
  <si>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</si>
  <si>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</si>
  <si>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</si>
  <si>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</si>
  <si>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</si>
  <si>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</si>
  <si>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</si>
  <si>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</si>
  <si>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</si>
  <si>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</si>
  <si>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</si>
  <si>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</si>
  <si>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</si>
  <si>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</si>
  <si>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</si>
  <si>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</si>
  <si>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</si>
  <si>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</si>
  <si>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</si>
  <si>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</si>
  <si>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</si>
  <si>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</si>
  <si>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</si>
  <si>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</si>
  <si>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</si>
  <si>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</si>
  <si>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</si>
  <si>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</si>
  <si>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</si>
  <si>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</si>
  <si>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</si>
  <si>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</si>
  <si>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</si>
  <si>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</si>
  <si>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</si>
  <si>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</si>
  <si>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</si>
  <si>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</si>
  <si>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</si>
  <si>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</si>
  <si>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</si>
  <si>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</si>
  <si>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</si>
  <si>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</si>
  <si>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</si>
  <si>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</si>
  <si>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</si>
  <si>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</si>
  <si>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</si>
  <si>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</si>
  <si>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</si>
  <si>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</si>
  <si>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</si>
  <si>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</si>
  <si>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</si>
  <si>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</si>
  <si>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</si>
  <si>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</si>
  <si>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</si>
  <si>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</si>
  <si>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</si>
  <si>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</si>
  <si>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</si>
  <si>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</si>
  <si>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</si>
  <si>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</si>
  <si>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</si>
  <si>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</si>
  <si>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</si>
  <si>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</si>
  <si>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</si>
  <si>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</si>
  <si>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</si>
  <si>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</si>
  <si>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</si>
  <si>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</si>
  <si>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</si>
  <si>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</si>
  <si>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</si>
  <si>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</si>
  <si>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</si>
  <si>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</si>
  <si>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</si>
  <si>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</si>
  <si>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</si>
  <si>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</si>
  <si>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</si>
  <si>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</si>
  <si>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</si>
  <si>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</si>
  <si>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</si>
  <si>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</si>
  <si>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</si>
  <si>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</si>
  <si>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</si>
  <si>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</si>
  <si>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</si>
  <si>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</si>
  <si>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</si>
  <si>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</si>
  <si>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</si>
  <si>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</si>
  <si>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</si>
  <si>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</si>
  <si>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</si>
  <si>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</si>
  <si>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</si>
  <si>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</si>
  <si>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</si>
  <si>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</si>
  <si>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</si>
  <si>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</si>
  <si>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</si>
  <si>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</si>
  <si>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</si>
  <si>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</si>
  <si>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</si>
  <si>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</si>
  <si>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</si>
  <si>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</si>
  <si>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</si>
  <si>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</si>
  <si>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</si>
  <si>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</si>
  <si>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</si>
  <si>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</si>
  <si>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</si>
  <si>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</si>
  <si>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</si>
  <si>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</si>
  <si>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</si>
  <si>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</si>
  <si>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</si>
  <si>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</si>
  <si>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</si>
  <si>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</si>
  <si>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</si>
  <si>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</si>
  <si>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</si>
  <si>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</si>
  <si>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</si>
  <si>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</si>
  <si>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</si>
  <si>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</si>
  <si>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</si>
  <si>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</si>
  <si>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</si>
  <si>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</si>
  <si>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</si>
  <si>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</si>
  <si>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</si>
  <si>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</si>
  <si>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</si>
  <si>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</si>
  <si>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</si>
  <si>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</si>
  <si>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</si>
  <si>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</si>
  <si>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</si>
  <si>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</si>
  <si>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</si>
  <si>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</si>
  <si>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</si>
  <si>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</si>
  <si>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</si>
  <si>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</si>
  <si>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</si>
  <si>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</si>
  <si>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</si>
  <si>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</si>
  <si>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</si>
  <si>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</si>
  <si>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</si>
  <si>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</si>
  <si>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</si>
  <si>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</si>
  <si>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</si>
  <si>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</si>
  <si>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</si>
  <si>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</si>
  <si>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</si>
  <si>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</si>
  <si>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</si>
  <si>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</si>
  <si>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</si>
  <si>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</si>
  <si>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</si>
  <si>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</si>
  <si>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</si>
  <si>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</si>
  <si>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</si>
  <si>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</si>
  <si>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</si>
  <si>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</si>
  <si>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</si>
  <si>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</si>
  <si>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</si>
  <si>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</si>
  <si>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</si>
  <si>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</si>
  <si>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</si>
  <si>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</si>
  <si>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</si>
  <si>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</si>
  <si>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</si>
  <si>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</si>
  <si>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</si>
  <si>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</si>
  <si>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</si>
  <si>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</si>
  <si>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</si>
  <si>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</si>
  <si>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</si>
  <si>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</si>
  <si>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</si>
  <si>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</si>
  <si>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</si>
  <si>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</si>
  <si>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</si>
  <si>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</si>
  <si>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</si>
  <si>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</si>
  <si>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</si>
  <si>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</si>
  <si>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</si>
  <si>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</si>
  <si>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</si>
  <si>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</si>
  <si>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</si>
  <si>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</si>
  <si>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</si>
  <si>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</si>
  <si>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</si>
  <si>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</si>
  <si>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</si>
  <si>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</si>
  <si>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</si>
  <si>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</si>
  <si>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</si>
  <si>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</si>
  <si>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</si>
  <si>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</si>
  <si>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</si>
  <si>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</si>
  <si>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</si>
  <si>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</si>
  <si>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</si>
  <si>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</si>
  <si>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</si>
  <si>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</si>
  <si>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</si>
  <si>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</si>
  <si>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</si>
  <si>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</si>
  <si>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</si>
  <si>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</si>
  <si>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</si>
  <si>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</si>
  <si>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</si>
  <si>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</si>
  <si>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</si>
  <si>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</si>
  <si>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</si>
  <si>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</si>
  <si>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</si>
  <si>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</si>
  <si>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</si>
  <si>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</si>
  <si>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</si>
  <si>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</si>
  <si>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</si>
  <si>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</si>
  <si>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</si>
  <si>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</si>
  <si>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</si>
  <si>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</si>
  <si>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</si>
  <si>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</si>
  <si>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</si>
  <si>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</si>
  <si>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</si>
  <si>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</si>
  <si>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</si>
  <si>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</si>
  <si>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</si>
  <si>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</si>
  <si>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</si>
  <si>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</si>
  <si>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</si>
  <si>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</si>
  <si>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</si>
  <si>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</si>
  <si>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</si>
  <si>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</si>
  <si>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</si>
  <si>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</si>
  <si>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</si>
  <si>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</si>
  <si>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</si>
  <si>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</si>
  <si>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</si>
  <si>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</si>
  <si>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</si>
  <si>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</si>
  <si>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</si>
  <si>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</si>
  <si>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</si>
  <si>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</si>
  <si>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</si>
  <si>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</si>
  <si>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</si>
  <si>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</si>
  <si>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</si>
  <si>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</si>
  <si>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</si>
  <si>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</si>
  <si>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</si>
  <si>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</si>
  <si>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</si>
  <si>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</si>
  <si>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</si>
  <si>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</si>
  <si>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</si>
  <si>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</si>
  <si>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</si>
  <si>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</si>
  <si>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</si>
  <si>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</si>
  <si>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</si>
  <si>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</si>
  <si>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</si>
  <si>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</si>
  <si>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</si>
  <si>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</si>
  <si>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</si>
  <si>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</si>
  <si>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</si>
  <si>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</si>
  <si>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</si>
  <si>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</si>
  <si>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</si>
  <si>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</si>
  <si>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</si>
  <si>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</si>
  <si>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</si>
  <si>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</si>
  <si>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</si>
  <si>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</si>
  <si>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</si>
  <si>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</si>
  <si>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</si>
  <si>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</si>
  <si>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</si>
  <si>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</si>
  <si>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</si>
  <si>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</si>
  <si>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</si>
  <si>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</si>
  <si>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</si>
  <si>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</si>
  <si>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</si>
  <si>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</si>
  <si>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</si>
  <si>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</si>
  <si>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</si>
  <si>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</si>
  <si>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</si>
  <si>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</si>
  <si>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</si>
  <si>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</si>
  <si>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</si>
  <si>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</si>
  <si>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</si>
  <si>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</si>
  <si>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</si>
  <si>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</si>
  <si>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</si>
  <si>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</si>
  <si>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</si>
  <si>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</si>
  <si>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</si>
  <si>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</si>
  <si>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</si>
  <si>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</si>
  <si>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</si>
  <si>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</si>
  <si>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</si>
  <si>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</si>
  <si>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</si>
  <si>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</si>
  <si>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</si>
  <si>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</si>
  <si>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</si>
  <si>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</si>
  <si>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</si>
  <si>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</si>
  <si>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</si>
  <si>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</si>
  <si>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</si>
  <si>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</si>
  <si>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</si>
  <si>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</si>
  <si>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</si>
  <si>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</si>
  <si>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</si>
  <si>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</si>
  <si>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</si>
  <si>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</si>
  <si>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</si>
  <si>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</si>
  <si>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</si>
  <si>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</si>
  <si>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</si>
  <si>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</si>
  <si>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</si>
  <si>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</si>
  <si>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</si>
  <si>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</si>
  <si>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</si>
  <si>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</si>
  <si>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</si>
  <si>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</si>
  <si>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</si>
  <si>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</si>
  <si>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</si>
  <si>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</si>
  <si>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</si>
  <si>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</si>
  <si>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</si>
  <si>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</si>
  <si>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</si>
  <si>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</si>
  <si>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</si>
  <si>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</si>
  <si>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</si>
  <si>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</si>
  <si>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</si>
  <si>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</si>
  <si>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</si>
  <si>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</si>
  <si>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</si>
  <si>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</si>
  <si>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</si>
  <si>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</si>
  <si>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</si>
  <si>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</si>
  <si>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</si>
  <si>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</si>
  <si>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</si>
  <si>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</si>
  <si>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</si>
  <si>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</si>
  <si>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</si>
  <si>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</si>
  <si>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</si>
  <si>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</si>
  <si>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</si>
  <si>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</si>
  <si>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</si>
  <si>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</si>
  <si>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</si>
  <si>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</si>
  <si>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</si>
  <si>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</si>
  <si>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</si>
  <si>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</si>
  <si>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</si>
  <si>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</si>
  <si>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</si>
  <si>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</si>
  <si>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</si>
  <si>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</si>
  <si>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</si>
  <si>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</si>
  <si>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</si>
  <si>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</si>
  <si>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</si>
  <si>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</si>
  <si>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</si>
  <si>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</si>
  <si>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</si>
  <si>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</si>
  <si>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</si>
  <si>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</si>
  <si>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</si>
  <si>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</si>
  <si>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</si>
  <si>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</si>
  <si>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</si>
  <si>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</si>
  <si>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</si>
  <si>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</si>
  <si>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</si>
  <si>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</si>
  <si>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</si>
  <si>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</si>
  <si>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</si>
  <si>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</si>
  <si>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</si>
  <si>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</si>
  <si>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</si>
  <si>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</si>
  <si>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</si>
  <si>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</si>
  <si>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</si>
  <si>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</si>
  <si>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</si>
  <si>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</si>
  <si>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</si>
  <si>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</si>
  <si>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</si>
  <si>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</si>
  <si>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</si>
  <si>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</si>
  <si>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</si>
  <si>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</si>
  <si>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</si>
  <si>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</si>
  <si>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</si>
  <si>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</si>
  <si>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</si>
  <si>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</si>
  <si>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</si>
  <si>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</si>
  <si>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</si>
  <si>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</si>
  <si>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</si>
  <si>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</si>
  <si>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</si>
  <si>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</si>
  <si>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</si>
  <si>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</si>
  <si>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</si>
  <si>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</si>
  <si>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</si>
  <si>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</si>
  <si>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</si>
  <si>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</si>
  <si>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</si>
  <si>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</si>
  <si>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</si>
  <si>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</si>
  <si>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</si>
  <si>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</si>
  <si>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</si>
  <si>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</si>
  <si>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</si>
  <si>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</si>
  <si>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</si>
  <si>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</si>
  <si>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</si>
  <si>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</si>
  <si>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</si>
  <si>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</si>
  <si>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</si>
  <si>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</si>
  <si>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</si>
  <si>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</si>
  <si>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</si>
  <si>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</si>
  <si>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</si>
  <si>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Oficial Especializado</t>
  </si>
  <si>
    <t xml:space="preserve">Oficial </t>
  </si>
  <si>
    <t>Ayudante</t>
  </si>
  <si>
    <t>CÓDIGO RUBRO - ÍTEM</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</si>
  <si>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</si>
  <si>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</si>
  <si>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</si>
  <si>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</si>
  <si>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</si>
  <si>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</si>
  <si>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</si>
  <si>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</si>
  <si>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</si>
  <si>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</si>
  <si>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</si>
  <si>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</si>
  <si>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</si>
  <si>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</si>
  <si>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</si>
  <si>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</si>
  <si>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</si>
  <si>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</si>
  <si>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</si>
  <si>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</si>
  <si>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</si>
  <si>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</si>
  <si>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</si>
  <si>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</si>
  <si>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</si>
  <si>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</si>
  <si>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</si>
  <si>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</si>
  <si>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</si>
  <si>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</si>
  <si>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</si>
  <si>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</si>
  <si>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</si>
  <si>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</si>
  <si>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</si>
  <si>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</si>
  <si>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</si>
  <si>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</si>
  <si>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</si>
  <si>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</si>
  <si>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</si>
  <si>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</si>
  <si>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</si>
  <si>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</si>
  <si>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</si>
  <si>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</si>
  <si>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</si>
  <si>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</si>
  <si>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</si>
  <si>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</si>
  <si>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</si>
  <si>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</si>
  <si>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</si>
  <si>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</si>
  <si>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</si>
  <si>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</si>
  <si>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</si>
  <si>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</si>
  <si>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</si>
  <si>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</si>
  <si>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</si>
  <si>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</si>
  <si>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</si>
  <si>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</si>
  <si>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</si>
  <si>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</si>
  <si>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</si>
  <si>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</si>
  <si>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</si>
  <si>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</si>
  <si>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</si>
  <si>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</si>
  <si>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</si>
  <si>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</si>
  <si>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</si>
  <si>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</si>
  <si>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</si>
  <si>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</si>
  <si>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</si>
  <si>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</si>
  <si>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</si>
  <si>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</si>
  <si>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</si>
  <si>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</si>
  <si>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</si>
  <si>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</si>
  <si>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</si>
  <si>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</si>
  <si>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</si>
  <si>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</si>
  <si>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</si>
  <si>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</si>
  <si>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</si>
  <si>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</si>
  <si>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</si>
  <si>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</si>
  <si>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</si>
  <si>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</si>
  <si>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</si>
  <si>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</si>
  <si>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</si>
  <si>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</si>
  <si>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</si>
  <si>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</si>
  <si>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</si>
  <si>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</si>
  <si>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</si>
  <si>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</si>
  <si>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</si>
  <si>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</si>
  <si>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</si>
  <si>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</si>
  <si>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</si>
  <si>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</si>
  <si>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</si>
  <si>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</si>
  <si>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</si>
  <si>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</si>
  <si>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</si>
  <si>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</si>
  <si>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</si>
  <si>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</si>
  <si>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</si>
  <si>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</si>
  <si>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</si>
  <si>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</si>
  <si>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</si>
  <si>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</si>
  <si>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</si>
  <si>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</si>
  <si>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</si>
  <si>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</si>
  <si>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</si>
  <si>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</si>
  <si>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</si>
  <si>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</si>
  <si>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</si>
  <si>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</si>
  <si>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</si>
  <si>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</si>
  <si>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</si>
  <si>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</si>
  <si>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</si>
  <si>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</si>
  <si>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</si>
  <si>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</si>
  <si>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</si>
  <si>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</si>
  <si>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</si>
  <si>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</si>
  <si>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</si>
  <si>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</si>
  <si>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</si>
  <si>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</si>
  <si>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</si>
  <si>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</si>
  <si>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</si>
  <si>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</si>
  <si>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</si>
  <si>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</si>
  <si>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</si>
  <si>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</si>
  <si>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</si>
  <si>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</si>
  <si>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</si>
  <si>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</si>
  <si>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</si>
  <si>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</si>
  <si>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</si>
  <si>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</si>
  <si>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</si>
  <si>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</si>
  <si>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</si>
  <si>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</si>
  <si>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Inversión Acumulada</t>
  </si>
  <si>
    <t>FECHA APERTURA LICITACIÓN:</t>
  </si>
  <si>
    <t>ANTICIPO FINANCIERO:</t>
  </si>
  <si>
    <t>ANTICIPO FINANCIERO/ACOPIO:</t>
  </si>
  <si>
    <t>2-1</t>
  </si>
  <si>
    <t>2-2</t>
  </si>
  <si>
    <t>2-3</t>
  </si>
  <si>
    <t>6-1</t>
  </si>
  <si>
    <t>RUBRO ITEM</t>
  </si>
  <si>
    <t>1-</t>
  </si>
  <si>
    <t>2-</t>
  </si>
  <si>
    <t>3-</t>
  </si>
  <si>
    <t>4-</t>
  </si>
  <si>
    <t>5-</t>
  </si>
  <si>
    <t>6-</t>
  </si>
  <si>
    <t>SIEGA Y CONTROL DE LA CARPETA VERDE</t>
  </si>
  <si>
    <t>MES</t>
  </si>
  <si>
    <t>LIMPIEZA</t>
  </si>
  <si>
    <t>Recolección de cesped</t>
  </si>
  <si>
    <t>Recolección y transporte de residuos</t>
  </si>
  <si>
    <t>Limpieza canales y desagues</t>
  </si>
  <si>
    <t>CONTROL DE LA VEGETACION, JARDINERÍA</t>
  </si>
  <si>
    <t>APLICACIÓN DE AGROQUÍMICOS</t>
  </si>
  <si>
    <t>FERTILIZACIÓN</t>
  </si>
  <si>
    <t>APORTE DE TIERRA Y RESIEMBRA</t>
  </si>
  <si>
    <t>Aporte de tierra para relleno.</t>
  </si>
  <si>
    <t>6-2</t>
  </si>
  <si>
    <t>Resiembra de semillas de Cynodon dactylon</t>
  </si>
  <si>
    <t>PODA</t>
  </si>
  <si>
    <t>MANTENIMIENTO</t>
  </si>
  <si>
    <t>MOVILIDAD</t>
  </si>
  <si>
    <t>REPOSICIÓN DE MANGUERAS DE GOTEO</t>
  </si>
  <si>
    <t>SISTEMA DE RIEGO</t>
  </si>
  <si>
    <t>DIRECCIÓN DE ESPACIOS VERDE</t>
  </si>
  <si>
    <t>8/17</t>
  </si>
  <si>
    <t>DEPARTAMENTOS: CAPITAL - SANTA LUCIA - RIVADAVIA</t>
  </si>
  <si>
    <t>500-00174-2017</t>
  </si>
  <si>
    <t>FIN</t>
  </si>
  <si>
    <t>MANTENIMIENTO ESPACIOS VERDES Y SISTEMA RIEGO ACCESO SUR
RENGLÓN 2</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</si>
</sst>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_-&quot;$&quot;\ * #,##0.00_-;\-&quot;$&quot;\ * #,##0.00_-;_-&quot;$&quot;\ * &quot;-&quot;??_-;_-@_-"/>
    <numFmt numFmtId="165" formatCode="_ &quot;$&quot;\ * #,##0.00_ ;_ &quot;$&quot;\ * \-#,##0.00_ ;_ &quot;$&quot;\ * &quot;-&quot;??_ ;_ @_ "/>
    <numFmt numFmtId="166" formatCode="_ * #,##0.00_ ;_ * \-#,##0.00_ ;_ * &quot;-&quot;??_ ;_ @_ "/>
    <numFmt numFmtId="167" formatCode="0.0000%"/>
    <numFmt numFmtId="168" formatCode="0.00_)"/>
    <numFmt numFmtId="169" formatCode="General_)"/>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_(* #,##0.00_);_(* \(#,##0.00\);_(* &quot;-&quot;??_);_(@_)"/>
  </numFmts>
  <fonts count="2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s>
  <fills count="5">
    <fill>
      <patternFill patternType="none"/>
    </fill>
    <fill>
      <patternFill patternType="gray125"/>
    </fill>
    <fill>
      <patternFill patternType="solid">
        <fgColor indexed="9"/>
        <bgColor indexed="64"/>
      </patternFill>
    </fill>
    <fill>
      <patternFill patternType="solid">
        <fgColor theme="6" tint="0.79998168889431442"/>
        <bgColor indexed="64"/>
      </patternFill>
    </fill>
    <fill>
      <patternFill patternType="solid">
        <fgColor theme="5" tint="0.79998168889431442"/>
        <bgColor indexed="64"/>
      </patternFill>
    </fill>
  </fills>
  <borders count="37">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s>
  <cellStyleXfs count="29">
    <xf numFmtId="0" fontId="0" fillId="0" borderId="0"/>
    <xf numFmtId="9" fontId="4" fillId="0" borderId="0" applyFont="0" applyFill="0" applyBorder="0" applyAlignment="0" applyProtection="0"/>
    <xf numFmtId="44" fontId="14"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0" fontId="16" fillId="0" borderId="0"/>
    <xf numFmtId="0" fontId="5" fillId="0" borderId="0"/>
    <xf numFmtId="0" fontId="18" fillId="0" borderId="0">
      <protection locked="0"/>
    </xf>
    <xf numFmtId="170" fontId="19" fillId="0" borderId="0">
      <protection locked="0"/>
    </xf>
    <xf numFmtId="170" fontId="19" fillId="0" borderId="0">
      <protection locked="0"/>
    </xf>
    <xf numFmtId="0" fontId="5" fillId="0" borderId="0" applyFont="0" applyFill="0" applyBorder="0" applyAlignment="0" applyProtection="0"/>
    <xf numFmtId="171" fontId="18" fillId="0" borderId="0">
      <protection locked="0"/>
    </xf>
    <xf numFmtId="172" fontId="18" fillId="0" borderId="0">
      <protection locked="0"/>
    </xf>
    <xf numFmtId="173" fontId="18" fillId="0" borderId="0">
      <protection locked="0"/>
    </xf>
    <xf numFmtId="0" fontId="20" fillId="0" borderId="0"/>
    <xf numFmtId="9" fontId="2" fillId="0" borderId="0" applyFont="0" applyFill="0" applyBorder="0" applyAlignment="0" applyProtection="0"/>
    <xf numFmtId="4" fontId="23" fillId="0" borderId="0" applyFont="0" applyFill="0" applyBorder="0" applyAlignment="0" applyProtection="0"/>
    <xf numFmtId="3" fontId="23" fillId="0" borderId="0" applyFont="0" applyFill="0" applyBorder="0" applyAlignment="0" applyProtection="0"/>
    <xf numFmtId="0" fontId="1" fillId="0" borderId="0"/>
    <xf numFmtId="0" fontId="5" fillId="0" borderId="0"/>
    <xf numFmtId="43" fontId="5" fillId="0" borderId="0" applyFont="0" applyFill="0" applyBorder="0" applyAlignment="0" applyProtection="0"/>
    <xf numFmtId="166" fontId="26"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0" fontId="1" fillId="0" borderId="0"/>
    <xf numFmtId="0" fontId="1" fillId="0" borderId="0"/>
    <xf numFmtId="164" fontId="1" fillId="0" borderId="0" applyFont="0" applyFill="0" applyBorder="0" applyAlignment="0" applyProtection="0"/>
  </cellStyleXfs>
  <cellXfs count="323">
    <xf numFmtId="0" fontId="0" fillId="0" borderId="0" xfId="0"/>
    <xf numFmtId="0" fontId="3" fillId="0" borderId="0" xfId="3"/>
    <xf numFmtId="0" fontId="5" fillId="0" borderId="0" xfId="7" applyFill="1"/>
    <xf numFmtId="169" fontId="5" fillId="0" borderId="0" xfId="7" applyNumberFormat="1" applyFill="1" applyAlignment="1" applyProtection="1">
      <alignment horizontal="left"/>
    </xf>
    <xf numFmtId="39" fontId="5" fillId="0" borderId="0" xfId="7" applyNumberFormat="1" applyFill="1" applyProtection="1"/>
    <xf numFmtId="0" fontId="5" fillId="0" borderId="0" xfId="7"/>
    <xf numFmtId="169" fontId="5" fillId="0" borderId="0" xfId="7" applyNumberFormat="1" applyFill="1" applyProtection="1"/>
    <xf numFmtId="169" fontId="5" fillId="0" borderId="0" xfId="7" applyNumberFormat="1" applyFill="1" applyAlignment="1" applyProtection="1"/>
    <xf numFmtId="169" fontId="5" fillId="0" borderId="0" xfId="7" applyNumberFormat="1" applyAlignment="1" applyProtection="1">
      <alignment horizontal="left"/>
    </xf>
    <xf numFmtId="169" fontId="5" fillId="0" borderId="0" xfId="7" applyNumberFormat="1" applyProtection="1"/>
    <xf numFmtId="169" fontId="5" fillId="0" borderId="0" xfId="7" quotePrefix="1" applyNumberFormat="1" applyFill="1" applyAlignment="1" applyProtection="1">
      <alignment horizontal="left"/>
    </xf>
    <xf numFmtId="169" fontId="5" fillId="0" borderId="0" xfId="7" quotePrefix="1" applyNumberFormat="1" applyAlignment="1" applyProtection="1">
      <alignment horizontal="left"/>
    </xf>
    <xf numFmtId="169" fontId="5" fillId="0" borderId="0" xfId="7" applyNumberFormat="1" applyFill="1" applyAlignment="1" applyProtection="1">
      <alignment horizontal="right"/>
    </xf>
    <xf numFmtId="39" fontId="5" fillId="0" borderId="0" xfId="7" applyNumberFormat="1" applyFill="1" applyAlignment="1" applyProtection="1"/>
    <xf numFmtId="0" fontId="0" fillId="0" borderId="0" xfId="0" applyFill="1" applyAlignment="1" applyProtection="1">
      <alignment vertical="center"/>
      <protection hidden="1"/>
    </xf>
    <xf numFmtId="0" fontId="11" fillId="0" borderId="0" xfId="0" applyFont="1" applyFill="1" applyBorder="1" applyAlignment="1" applyProtection="1">
      <alignment vertical="center"/>
      <protection hidden="1"/>
    </xf>
    <xf numFmtId="0" fontId="7"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5" fillId="0" borderId="0" xfId="7" applyFill="1" applyBorder="1" applyAlignment="1" applyProtection="1">
      <alignment vertical="center"/>
      <protection hidden="1"/>
    </xf>
    <xf numFmtId="44" fontId="5" fillId="0" borderId="0" xfId="0" applyNumberFormat="1" applyFont="1" applyFill="1" applyBorder="1" applyAlignment="1" applyProtection="1">
      <alignment vertical="center"/>
      <protection hidden="1"/>
    </xf>
    <xf numFmtId="0" fontId="13" fillId="0" borderId="0" xfId="0" applyFont="1" applyFill="1" applyBorder="1" applyAlignment="1" applyProtection="1">
      <alignment vertical="center"/>
      <protection hidden="1"/>
    </xf>
    <xf numFmtId="0" fontId="10" fillId="0" borderId="0" xfId="7" applyFont="1" applyFill="1" applyAlignment="1" applyProtection="1">
      <alignment vertical="center"/>
      <protection hidden="1"/>
    </xf>
    <xf numFmtId="0" fontId="10" fillId="0" borderId="0" xfId="7" applyFont="1" applyFill="1" applyBorder="1" applyAlignment="1" applyProtection="1">
      <alignment vertical="center"/>
      <protection hidden="1"/>
    </xf>
    <xf numFmtId="44" fontId="10"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1" fillId="0" borderId="0" xfId="7" applyFont="1" applyFill="1" applyBorder="1" applyAlignment="1" applyProtection="1">
      <alignment vertical="center"/>
      <protection hidden="1"/>
    </xf>
    <xf numFmtId="0" fontId="17" fillId="0" borderId="0" xfId="7" applyFont="1" applyFill="1" applyBorder="1" applyAlignment="1" applyProtection="1">
      <alignment vertical="center"/>
      <protection hidden="1"/>
    </xf>
    <xf numFmtId="44" fontId="17" fillId="0" borderId="0" xfId="7" applyNumberFormat="1" applyFont="1" applyFill="1" applyBorder="1" applyAlignment="1" applyProtection="1">
      <alignment vertical="center"/>
      <protection hidden="1"/>
    </xf>
    <xf numFmtId="0" fontId="9" fillId="0" borderId="13" xfId="0" applyFont="1" applyFill="1" applyBorder="1" applyAlignment="1" applyProtection="1">
      <alignment horizontal="center" vertical="center"/>
      <protection hidden="1"/>
    </xf>
    <xf numFmtId="167" fontId="5" fillId="0" borderId="9" xfId="1" applyNumberFormat="1" applyFont="1" applyFill="1" applyBorder="1" applyAlignment="1" applyProtection="1">
      <alignment vertical="center"/>
      <protection hidden="1"/>
    </xf>
    <xf numFmtId="167" fontId="9" fillId="0" borderId="9" xfId="1" applyNumberFormat="1" applyFont="1" applyFill="1" applyBorder="1" applyAlignment="1" applyProtection="1">
      <alignment vertical="center"/>
      <protection hidden="1"/>
    </xf>
    <xf numFmtId="0" fontId="11" fillId="3" borderId="0" xfId="7" applyFont="1" applyFill="1" applyBorder="1" applyAlignment="1" applyProtection="1">
      <alignment vertical="center"/>
      <protection locked="0"/>
    </xf>
    <xf numFmtId="0" fontId="8" fillId="0" borderId="0" xfId="7" applyFont="1" applyBorder="1" applyAlignment="1">
      <alignment vertical="center"/>
    </xf>
    <xf numFmtId="0" fontId="8" fillId="0" borderId="0" xfId="7" applyFont="1" applyBorder="1" applyAlignment="1">
      <alignment horizontal="center" vertical="center"/>
    </xf>
    <xf numFmtId="0" fontId="6" fillId="0" borderId="0" xfId="7" applyFont="1" applyBorder="1" applyAlignment="1">
      <alignment horizontal="center" vertical="center"/>
    </xf>
    <xf numFmtId="0" fontId="6" fillId="0" borderId="0" xfId="7" applyFont="1" applyBorder="1" applyAlignment="1">
      <alignment horizontal="center" vertical="center" wrapText="1"/>
    </xf>
    <xf numFmtId="0" fontId="6" fillId="0" borderId="0" xfId="7" applyFont="1" applyBorder="1" applyAlignment="1">
      <alignment vertical="center"/>
    </xf>
    <xf numFmtId="0" fontId="6" fillId="0" borderId="0" xfId="7" applyFont="1" applyBorder="1" applyAlignment="1">
      <alignment horizontal="right" vertical="center"/>
    </xf>
    <xf numFmtId="0" fontId="6" fillId="0" borderId="0" xfId="7" applyFont="1" applyBorder="1" applyAlignment="1">
      <alignment horizontal="left" vertical="center"/>
    </xf>
    <xf numFmtId="0" fontId="6" fillId="0" borderId="0" xfId="7" quotePrefix="1" applyFont="1" applyBorder="1" applyAlignment="1">
      <alignment horizontal="left" vertical="center"/>
    </xf>
    <xf numFmtId="0" fontId="6" fillId="0" borderId="0" xfId="19" applyFont="1" applyBorder="1" applyAlignment="1">
      <alignment vertical="center"/>
    </xf>
    <xf numFmtId="0" fontId="6" fillId="0" borderId="0" xfId="19" applyFont="1" applyBorder="1" applyAlignment="1">
      <alignment horizontal="center" vertical="center"/>
    </xf>
    <xf numFmtId="0" fontId="8" fillId="2" borderId="0" xfId="19" applyFont="1" applyFill="1" applyBorder="1" applyAlignment="1">
      <alignment vertical="center"/>
    </xf>
    <xf numFmtId="49" fontId="6" fillId="0" borderId="0" xfId="19" applyNumberFormat="1" applyFont="1" applyBorder="1" applyAlignment="1">
      <alignment vertical="center"/>
    </xf>
    <xf numFmtId="0" fontId="6" fillId="0" borderId="0" xfId="19" applyFont="1" applyBorder="1" applyAlignment="1">
      <alignment horizontal="left" vertical="center"/>
    </xf>
    <xf numFmtId="0" fontId="8" fillId="2" borderId="0" xfId="7" applyFont="1" applyFill="1" applyBorder="1" applyAlignment="1">
      <alignment vertical="center"/>
    </xf>
    <xf numFmtId="0" fontId="8" fillId="2" borderId="0" xfId="7" applyFont="1" applyFill="1" applyBorder="1" applyAlignment="1">
      <alignment horizontal="center" vertical="center"/>
    </xf>
    <xf numFmtId="0" fontId="6" fillId="2" borderId="0" xfId="7" applyFont="1" applyFill="1" applyBorder="1" applyAlignment="1">
      <alignment vertical="center"/>
    </xf>
    <xf numFmtId="0" fontId="6" fillId="2" borderId="0" xfId="7" quotePrefix="1" applyFont="1" applyFill="1" applyBorder="1" applyAlignment="1" applyProtection="1">
      <alignment horizontal="center" vertical="center"/>
    </xf>
    <xf numFmtId="0" fontId="6" fillId="2" borderId="0" xfId="7" quotePrefix="1" applyFont="1" applyFill="1" applyBorder="1" applyAlignment="1" applyProtection="1">
      <alignment horizontal="left" vertical="center"/>
    </xf>
    <xf numFmtId="0" fontId="6" fillId="2" borderId="0" xfId="7" applyFont="1" applyFill="1" applyBorder="1" applyAlignment="1">
      <alignment horizontal="center" vertical="center"/>
    </xf>
    <xf numFmtId="0" fontId="8" fillId="2" borderId="0" xfId="7" applyFont="1" applyFill="1" applyBorder="1" applyAlignment="1" applyProtection="1">
      <alignment horizontal="left" vertical="center"/>
    </xf>
    <xf numFmtId="0" fontId="6" fillId="2" borderId="0" xfId="7" applyFont="1" applyFill="1" applyBorder="1" applyAlignment="1">
      <alignment horizontal="right" vertical="center"/>
    </xf>
    <xf numFmtId="0" fontId="6" fillId="2" borderId="0" xfId="7" applyFont="1" applyFill="1" applyBorder="1" applyAlignment="1" applyProtection="1">
      <alignment horizontal="left" vertical="center"/>
    </xf>
    <xf numFmtId="0" fontId="6" fillId="2" borderId="0" xfId="19" applyFont="1" applyFill="1" applyBorder="1" applyAlignment="1">
      <alignment vertical="center"/>
    </xf>
    <xf numFmtId="0" fontId="6" fillId="2" borderId="0" xfId="19" applyFont="1" applyFill="1" applyBorder="1" applyAlignment="1">
      <alignment horizontal="center" vertical="center"/>
    </xf>
    <xf numFmtId="0" fontId="8" fillId="2" borderId="0" xfId="19" applyFont="1" applyFill="1" applyBorder="1" applyAlignment="1">
      <alignment horizontal="center" vertical="center"/>
    </xf>
    <xf numFmtId="0" fontId="6" fillId="2" borderId="0" xfId="19" quotePrefix="1" applyFont="1" applyFill="1" applyBorder="1" applyAlignment="1" applyProtection="1">
      <alignment horizontal="center" vertical="center"/>
    </xf>
    <xf numFmtId="0" fontId="6" fillId="2" borderId="0" xfId="19" quotePrefix="1" applyFont="1" applyFill="1" applyBorder="1" applyAlignment="1" applyProtection="1">
      <alignment horizontal="left" vertical="center"/>
    </xf>
    <xf numFmtId="0" fontId="8" fillId="2" borderId="0" xfId="19" applyFont="1" applyFill="1" applyBorder="1" applyAlignment="1">
      <alignment vertical="center" wrapText="1"/>
    </xf>
    <xf numFmtId="0" fontId="6" fillId="0" borderId="0" xfId="19" applyFont="1" applyFill="1" applyBorder="1" applyAlignment="1" applyProtection="1">
      <alignment horizontal="left" vertical="center"/>
    </xf>
    <xf numFmtId="0" fontId="6" fillId="2" borderId="0" xfId="7" applyFont="1" applyFill="1" applyBorder="1" applyAlignment="1">
      <alignment horizontal="center" vertical="center" wrapText="1"/>
    </xf>
    <xf numFmtId="0" fontId="6" fillId="2" borderId="0" xfId="7" applyFont="1" applyFill="1" applyBorder="1" applyAlignment="1">
      <alignment horizontal="left" vertical="center"/>
    </xf>
    <xf numFmtId="0" fontId="6" fillId="2" borderId="0" xfId="7" applyFont="1" applyFill="1" applyBorder="1" applyAlignment="1" applyProtection="1">
      <alignment vertical="center"/>
    </xf>
    <xf numFmtId="0" fontId="6" fillId="2" borderId="0" xfId="7" quotePrefix="1" applyFont="1" applyFill="1" applyBorder="1" applyAlignment="1" applyProtection="1">
      <alignment vertical="center"/>
    </xf>
    <xf numFmtId="1" fontId="8" fillId="2" borderId="0" xfId="19" applyNumberFormat="1" applyFont="1" applyFill="1" applyBorder="1" applyAlignment="1">
      <alignment vertical="center" wrapText="1"/>
    </xf>
    <xf numFmtId="1" fontId="8" fillId="2" borderId="0" xfId="19" applyNumberFormat="1" applyFont="1" applyFill="1" applyBorder="1" applyAlignment="1">
      <alignment horizontal="center" vertical="center" wrapText="1"/>
    </xf>
    <xf numFmtId="4" fontId="6" fillId="2" borderId="0" xfId="19" applyNumberFormat="1" applyFont="1" applyFill="1" applyBorder="1" applyAlignment="1">
      <alignment vertical="center"/>
    </xf>
    <xf numFmtId="1" fontId="8" fillId="2" borderId="0" xfId="19" applyNumberFormat="1" applyFont="1" applyFill="1" applyBorder="1" applyAlignment="1">
      <alignment horizontal="right" vertical="center"/>
    </xf>
    <xf numFmtId="4" fontId="8" fillId="2" borderId="0" xfId="19" applyNumberFormat="1" applyFont="1" applyFill="1" applyBorder="1" applyAlignment="1">
      <alignment vertical="center"/>
    </xf>
    <xf numFmtId="1" fontId="6" fillId="2" borderId="0" xfId="19" applyNumberFormat="1" applyFont="1" applyFill="1" applyBorder="1" applyAlignment="1">
      <alignment horizontal="right" vertical="center"/>
    </xf>
    <xf numFmtId="1" fontId="6" fillId="2" borderId="0" xfId="19" applyNumberFormat="1" applyFont="1" applyFill="1" applyBorder="1" applyAlignment="1">
      <alignment vertical="center"/>
    </xf>
    <xf numFmtId="1" fontId="6" fillId="2" borderId="0" xfId="19" applyNumberFormat="1" applyFont="1" applyFill="1" applyBorder="1" applyAlignment="1">
      <alignment horizontal="center" vertical="center"/>
    </xf>
    <xf numFmtId="0" fontId="6" fillId="0" borderId="0" xfId="19" applyFont="1" applyFill="1" applyBorder="1" applyAlignment="1">
      <alignment horizontal="center" vertical="center"/>
    </xf>
    <xf numFmtId="0" fontId="6" fillId="2" borderId="0" xfId="19" applyFont="1" applyFill="1" applyBorder="1" applyAlignment="1">
      <alignment horizontal="center" vertical="center" wrapText="1"/>
    </xf>
    <xf numFmtId="0" fontId="6" fillId="0" borderId="0" xfId="19" applyFont="1" applyFill="1" applyBorder="1" applyAlignment="1">
      <alignment vertical="center"/>
    </xf>
    <xf numFmtId="49" fontId="6" fillId="2" borderId="0" xfId="19" applyNumberFormat="1" applyFont="1" applyFill="1" applyBorder="1" applyAlignment="1">
      <alignment horizontal="center" vertical="center"/>
    </xf>
    <xf numFmtId="1" fontId="6" fillId="0" borderId="0" xfId="19" applyNumberFormat="1" applyFont="1" applyFill="1" applyBorder="1" applyAlignment="1">
      <alignment horizontal="center" vertical="center"/>
    </xf>
    <xf numFmtId="0" fontId="6" fillId="0" borderId="0" xfId="7" applyFont="1" applyBorder="1" applyAlignment="1"/>
    <xf numFmtId="0" fontId="6" fillId="0" borderId="0" xfId="7" applyFont="1" applyBorder="1" applyAlignment="1">
      <alignment horizontal="center"/>
    </xf>
    <xf numFmtId="0" fontId="24" fillId="0" borderId="0" xfId="20" applyFont="1" applyAlignment="1">
      <alignment horizontal="center"/>
    </xf>
    <xf numFmtId="0" fontId="24" fillId="0" borderId="0" xfId="20" applyFont="1" applyAlignment="1"/>
    <xf numFmtId="177" fontId="6" fillId="0" borderId="0" xfId="7" applyNumberFormat="1" applyFont="1" applyBorder="1" applyAlignment="1">
      <alignment horizontal="center" vertical="center"/>
    </xf>
    <xf numFmtId="0" fontId="25" fillId="0" borderId="0" xfId="20" applyFont="1" applyFill="1" applyAlignment="1">
      <alignment vertical="center"/>
    </xf>
    <xf numFmtId="0" fontId="15" fillId="0" borderId="12" xfId="7" applyFont="1" applyFill="1" applyBorder="1" applyAlignment="1" applyProtection="1">
      <alignment horizontal="center" vertical="center"/>
      <protection hidden="1"/>
    </xf>
    <xf numFmtId="0" fontId="15" fillId="0" borderId="14"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10" fillId="0" borderId="14" xfId="7" applyFont="1" applyFill="1" applyBorder="1" applyAlignment="1" applyProtection="1">
      <alignment vertical="center"/>
      <protection hidden="1"/>
    </xf>
    <xf numFmtId="9" fontId="10" fillId="0" borderId="9" xfId="7" applyNumberFormat="1" applyFont="1" applyFill="1" applyBorder="1" applyAlignment="1" applyProtection="1">
      <alignment vertical="center"/>
      <protection hidden="1"/>
    </xf>
    <xf numFmtId="9" fontId="10" fillId="0" borderId="14" xfId="16" applyNumberFormat="1" applyFont="1" applyFill="1" applyBorder="1" applyAlignment="1" applyProtection="1">
      <alignment vertical="center"/>
      <protection hidden="1"/>
    </xf>
    <xf numFmtId="9" fontId="10" fillId="0" borderId="0" xfId="7" applyNumberFormat="1" applyFont="1" applyFill="1" applyBorder="1" applyAlignment="1" applyProtection="1">
      <alignment vertical="center"/>
      <protection hidden="1"/>
    </xf>
    <xf numFmtId="10" fontId="10" fillId="0" borderId="0" xfId="16" applyNumberFormat="1" applyFont="1" applyFill="1" applyBorder="1" applyAlignment="1" applyProtection="1">
      <alignment vertical="center"/>
      <protection hidden="1"/>
    </xf>
    <xf numFmtId="0" fontId="10" fillId="0" borderId="0" xfId="7" applyFont="1" applyFill="1" applyBorder="1" applyAlignment="1" applyProtection="1">
      <alignment horizontal="right" vertical="center"/>
      <protection hidden="1"/>
    </xf>
    <xf numFmtId="44" fontId="10" fillId="0" borderId="0" xfId="7" applyNumberFormat="1" applyFont="1" applyFill="1" applyAlignment="1" applyProtection="1">
      <alignment vertical="center"/>
      <protection hidden="1"/>
    </xf>
    <xf numFmtId="176" fontId="9" fillId="0" borderId="9" xfId="7" applyNumberFormat="1" applyFont="1" applyFill="1" applyBorder="1" applyAlignment="1" applyProtection="1">
      <alignment horizontal="center" vertical="center"/>
      <protection hidden="1"/>
    </xf>
    <xf numFmtId="0" fontId="9" fillId="0" borderId="13" xfId="7" applyFont="1" applyFill="1" applyBorder="1" applyAlignment="1" applyProtection="1">
      <alignment horizontal="center" vertical="center" wrapText="1"/>
      <protection hidden="1"/>
    </xf>
    <xf numFmtId="176" fontId="9" fillId="0" borderId="13" xfId="7" applyNumberFormat="1" applyFont="1" applyFill="1" applyBorder="1" applyAlignment="1" applyProtection="1">
      <alignment horizontal="center" vertical="center"/>
      <protection hidden="1"/>
    </xf>
    <xf numFmtId="0" fontId="5" fillId="0" borderId="13" xfId="7" applyFont="1" applyFill="1" applyBorder="1" applyAlignment="1" applyProtection="1">
      <alignment vertical="center"/>
      <protection hidden="1"/>
    </xf>
    <xf numFmtId="0" fontId="9" fillId="0" borderId="19" xfId="7" applyFont="1" applyFill="1" applyBorder="1" applyAlignment="1" applyProtection="1">
      <alignment horizontal="left" vertical="center" wrapText="1"/>
      <protection hidden="1"/>
    </xf>
    <xf numFmtId="0" fontId="5" fillId="0" borderId="16" xfId="7" applyFont="1" applyFill="1" applyBorder="1" applyAlignment="1" applyProtection="1">
      <alignment horizontal="left" vertical="center" wrapText="1"/>
      <protection hidden="1"/>
    </xf>
    <xf numFmtId="165" fontId="5" fillId="0" borderId="0" xfId="7" applyNumberFormat="1" applyFont="1" applyFill="1" applyBorder="1" applyAlignment="1" applyProtection="1">
      <alignment vertical="center"/>
      <protection hidden="1"/>
    </xf>
    <xf numFmtId="0" fontId="5" fillId="0" borderId="9" xfId="7" applyFont="1" applyFill="1" applyBorder="1" applyAlignment="1" applyProtection="1">
      <alignment vertical="center"/>
      <protection hidden="1"/>
    </xf>
    <xf numFmtId="0" fontId="5" fillId="0" borderId="0" xfId="7" applyFont="1" applyFill="1" applyAlignment="1" applyProtection="1">
      <alignment vertical="center"/>
      <protection hidden="1"/>
    </xf>
    <xf numFmtId="0" fontId="5" fillId="0" borderId="0" xfId="7" applyFont="1" applyFill="1" applyBorder="1" applyAlignment="1" applyProtection="1">
      <alignment vertical="center"/>
      <protection hidden="1"/>
    </xf>
    <xf numFmtId="0" fontId="5" fillId="0" borderId="9" xfId="7" applyFont="1" applyFill="1" applyBorder="1" applyAlignment="1" applyProtection="1">
      <alignment horizontal="right" vertical="center"/>
      <protection hidden="1"/>
    </xf>
    <xf numFmtId="10" fontId="5" fillId="0" borderId="9" xfId="16" applyNumberFormat="1" applyFont="1" applyFill="1" applyBorder="1" applyAlignment="1" applyProtection="1">
      <alignment vertical="center"/>
      <protection hidden="1"/>
    </xf>
    <xf numFmtId="0" fontId="5" fillId="0" borderId="0" xfId="7" applyFont="1" applyFill="1" applyAlignment="1" applyProtection="1">
      <alignment horizontal="center" vertical="center"/>
      <protection hidden="1"/>
    </xf>
    <xf numFmtId="0" fontId="5" fillId="0" borderId="0" xfId="7" applyFont="1" applyFill="1" applyBorder="1" applyAlignment="1" applyProtection="1">
      <alignment horizontal="right" vertical="center"/>
      <protection hidden="1"/>
    </xf>
    <xf numFmtId="44" fontId="5" fillId="0" borderId="13" xfId="7" applyNumberFormat="1" applyFont="1" applyFill="1" applyBorder="1" applyAlignment="1" applyProtection="1">
      <alignment vertical="center"/>
      <protection hidden="1"/>
    </xf>
    <xf numFmtId="14" fontId="8" fillId="0" borderId="5" xfId="0" applyNumberFormat="1" applyFont="1" applyFill="1" applyBorder="1" applyAlignment="1" applyProtection="1">
      <alignment vertical="center"/>
      <protection hidden="1"/>
    </xf>
    <xf numFmtId="14" fontId="8" fillId="0" borderId="0" xfId="0" applyNumberFormat="1" applyFont="1" applyFill="1" applyBorder="1" applyAlignment="1" applyProtection="1">
      <alignment vertical="center"/>
      <protection hidden="1"/>
    </xf>
    <xf numFmtId="16" fontId="8" fillId="0" borderId="0" xfId="0" applyNumberFormat="1" applyFont="1" applyFill="1" applyBorder="1" applyAlignment="1" applyProtection="1">
      <alignment vertical="center"/>
      <protection hidden="1"/>
    </xf>
    <xf numFmtId="0" fontId="8" fillId="0" borderId="0" xfId="0" applyFont="1" applyFill="1" applyBorder="1" applyAlignment="1" applyProtection="1">
      <alignment horizontal="centerContinuous" vertical="center"/>
      <protection hidden="1"/>
    </xf>
    <xf numFmtId="16" fontId="8" fillId="0" borderId="0" xfId="0" applyNumberFormat="1" applyFont="1" applyFill="1" applyBorder="1" applyAlignment="1" applyProtection="1">
      <alignment horizontal="center" vertical="center"/>
      <protection hidden="1"/>
    </xf>
    <xf numFmtId="16" fontId="8" fillId="0" borderId="1" xfId="0" applyNumberFormat="1" applyFont="1" applyFill="1" applyBorder="1" applyAlignment="1" applyProtection="1">
      <alignment horizontal="center" vertical="center"/>
      <protection hidden="1"/>
    </xf>
    <xf numFmtId="14" fontId="8" fillId="0" borderId="0" xfId="0" applyNumberFormat="1" applyFont="1" applyFill="1" applyBorder="1" applyAlignment="1" applyProtection="1">
      <alignment vertical="center" wrapText="1"/>
      <protection hidden="1"/>
    </xf>
    <xf numFmtId="14" fontId="8" fillId="0" borderId="1" xfId="0" applyNumberFormat="1" applyFont="1" applyFill="1" applyBorder="1" applyAlignment="1" applyProtection="1">
      <alignment vertical="center"/>
      <protection hidden="1"/>
    </xf>
    <xf numFmtId="0" fontId="8" fillId="0" borderId="5" xfId="0" applyFont="1" applyFill="1" applyBorder="1" applyAlignment="1" applyProtection="1">
      <alignment vertical="center"/>
      <protection hidden="1"/>
    </xf>
    <xf numFmtId="0" fontId="8" fillId="0" borderId="0"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2" fontId="6" fillId="0" borderId="0" xfId="0" applyNumberFormat="1" applyFont="1" applyFill="1" applyBorder="1" applyAlignment="1" applyProtection="1">
      <alignment horizontal="right" vertical="center"/>
      <protection hidden="1"/>
    </xf>
    <xf numFmtId="39" fontId="6" fillId="0" borderId="0" xfId="0" applyNumberFormat="1" applyFont="1" applyFill="1" applyBorder="1" applyAlignment="1" applyProtection="1">
      <alignment vertical="center"/>
      <protection hidden="1"/>
    </xf>
    <xf numFmtId="168" fontId="6" fillId="0" borderId="1" xfId="0" applyNumberFormat="1" applyFont="1" applyFill="1" applyBorder="1" applyAlignment="1" applyProtection="1">
      <alignment vertical="center"/>
      <protection hidden="1"/>
    </xf>
    <xf numFmtId="0" fontId="6" fillId="0" borderId="0" xfId="0" applyNumberFormat="1" applyFont="1" applyFill="1" applyBorder="1" applyAlignment="1" applyProtection="1">
      <alignment horizontal="left" vertical="center"/>
      <protection hidden="1"/>
    </xf>
    <xf numFmtId="0" fontId="6" fillId="0" borderId="0" xfId="0" applyFont="1" applyFill="1" applyBorder="1" applyAlignment="1" applyProtection="1">
      <alignment vertical="center"/>
      <protection hidden="1"/>
    </xf>
    <xf numFmtId="0" fontId="6" fillId="0" borderId="1" xfId="0" applyFont="1" applyFill="1" applyBorder="1" applyAlignment="1" applyProtection="1">
      <alignment horizontal="center" vertical="center"/>
      <protection hidden="1"/>
    </xf>
    <xf numFmtId="0" fontId="6" fillId="0" borderId="1" xfId="0" applyFont="1" applyFill="1" applyBorder="1" applyAlignment="1" applyProtection="1">
      <alignment vertical="center"/>
      <protection hidden="1"/>
    </xf>
    <xf numFmtId="0" fontId="6" fillId="0" borderId="10" xfId="0" applyFont="1" applyFill="1" applyBorder="1" applyAlignment="1" applyProtection="1">
      <alignment horizontal="center" vertical="center" wrapText="1"/>
      <protection hidden="1"/>
    </xf>
    <xf numFmtId="0" fontId="6" fillId="0" borderId="9" xfId="0" applyFont="1" applyFill="1" applyBorder="1" applyAlignment="1" applyProtection="1">
      <alignment horizontal="center" vertical="center" wrapText="1"/>
      <protection hidden="1"/>
    </xf>
    <xf numFmtId="0" fontId="6" fillId="0" borderId="16" xfId="0" applyFont="1" applyFill="1" applyBorder="1" applyAlignment="1" applyProtection="1">
      <alignment horizontal="center" vertical="center" wrapText="1"/>
      <protection hidden="1"/>
    </xf>
    <xf numFmtId="0" fontId="9" fillId="0" borderId="16" xfId="0" applyFont="1" applyFill="1" applyBorder="1" applyAlignment="1" applyProtection="1">
      <alignment horizontal="centerContinuous" vertical="center"/>
      <protection hidden="1"/>
    </xf>
    <xf numFmtId="0" fontId="6" fillId="0" borderId="16" xfId="0" applyFont="1" applyFill="1" applyBorder="1" applyAlignment="1" applyProtection="1">
      <alignment horizontal="center" vertical="center"/>
      <protection hidden="1"/>
    </xf>
    <xf numFmtId="2" fontId="6" fillId="0" borderId="16" xfId="0" applyNumberFormat="1" applyFont="1" applyFill="1" applyBorder="1" applyAlignment="1" applyProtection="1">
      <alignment horizontal="center" vertical="center"/>
      <protection hidden="1"/>
    </xf>
    <xf numFmtId="39" fontId="6" fillId="0" borderId="16" xfId="0" applyNumberFormat="1" applyFont="1" applyFill="1" applyBorder="1" applyAlignment="1" applyProtection="1">
      <alignment horizontal="center" vertical="center"/>
      <protection hidden="1"/>
    </xf>
    <xf numFmtId="168" fontId="6" fillId="0" borderId="28" xfId="0" applyNumberFormat="1" applyFont="1" applyFill="1" applyBorder="1" applyAlignment="1" applyProtection="1">
      <alignment horizontal="center" vertical="center"/>
      <protection hidden="1"/>
    </xf>
    <xf numFmtId="44" fontId="6" fillId="0" borderId="11" xfId="2" applyFont="1" applyFill="1" applyBorder="1" applyAlignment="1" applyProtection="1">
      <alignment horizontal="right" vertical="center"/>
      <protection hidden="1"/>
    </xf>
    <xf numFmtId="0" fontId="6" fillId="0" borderId="5" xfId="0" applyFont="1" applyFill="1" applyBorder="1" applyAlignment="1" applyProtection="1">
      <alignment vertical="center"/>
      <protection hidden="1"/>
    </xf>
    <xf numFmtId="168" fontId="6" fillId="0" borderId="32" xfId="0" applyNumberFormat="1" applyFont="1" applyFill="1" applyBorder="1" applyAlignment="1" applyProtection="1">
      <alignment horizontal="center" vertical="center"/>
      <protection hidden="1"/>
    </xf>
    <xf numFmtId="44" fontId="6" fillId="0" borderId="35" xfId="2" applyFont="1" applyFill="1" applyBorder="1" applyAlignment="1" applyProtection="1">
      <alignment horizontal="right" vertical="center"/>
      <protection hidden="1"/>
    </xf>
    <xf numFmtId="0" fontId="9" fillId="0" borderId="0" xfId="0" applyFont="1" applyFill="1" applyBorder="1" applyAlignment="1" applyProtection="1">
      <alignment horizontal="center" vertical="center"/>
      <protection hidden="1"/>
    </xf>
    <xf numFmtId="168" fontId="6" fillId="0" borderId="1" xfId="0" applyNumberFormat="1" applyFont="1" applyFill="1" applyBorder="1" applyAlignment="1" applyProtection="1">
      <alignment horizontal="right" vertical="center"/>
      <protection hidden="1"/>
    </xf>
    <xf numFmtId="44" fontId="6" fillId="0" borderId="11" xfId="2" applyFont="1" applyFill="1" applyBorder="1" applyAlignment="1" applyProtection="1">
      <alignment vertical="center"/>
      <protection hidden="1"/>
    </xf>
    <xf numFmtId="0" fontId="6" fillId="0" borderId="5" xfId="0" applyFont="1" applyFill="1" applyBorder="1" applyAlignment="1" applyProtection="1">
      <alignment horizontal="center" vertical="center"/>
      <protection hidden="1"/>
    </xf>
    <xf numFmtId="0" fontId="6" fillId="0" borderId="20" xfId="0" applyFont="1" applyFill="1" applyBorder="1" applyAlignment="1" applyProtection="1">
      <alignment horizontal="center" vertical="center"/>
      <protection hidden="1"/>
    </xf>
    <xf numFmtId="0" fontId="6" fillId="0" borderId="18" xfId="0" applyFont="1" applyFill="1" applyBorder="1" applyAlignment="1" applyProtection="1">
      <alignment horizontal="center" vertical="center"/>
      <protection hidden="1"/>
    </xf>
    <xf numFmtId="0" fontId="6" fillId="0" borderId="18" xfId="0" applyFont="1" applyFill="1" applyBorder="1" applyAlignment="1" applyProtection="1">
      <alignment vertical="center"/>
      <protection hidden="1"/>
    </xf>
    <xf numFmtId="2" fontId="6" fillId="0" borderId="18" xfId="0" applyNumberFormat="1" applyFont="1" applyFill="1" applyBorder="1" applyAlignment="1" applyProtection="1">
      <alignment horizontal="right" vertical="center"/>
      <protection hidden="1"/>
    </xf>
    <xf numFmtId="39" fontId="6" fillId="0" borderId="18" xfId="0" applyNumberFormat="1" applyFont="1" applyFill="1" applyBorder="1" applyAlignment="1" applyProtection="1">
      <alignment vertical="center"/>
      <protection hidden="1"/>
    </xf>
    <xf numFmtId="168" fontId="6" fillId="0" borderId="21" xfId="0" applyNumberFormat="1" applyFont="1" applyFill="1" applyBorder="1" applyAlignment="1" applyProtection="1">
      <alignment horizontal="right" vertical="center"/>
      <protection hidden="1"/>
    </xf>
    <xf numFmtId="0" fontId="6" fillId="0" borderId="23" xfId="0" applyFont="1" applyFill="1" applyBorder="1" applyAlignment="1" applyProtection="1">
      <alignment horizontal="centerContinuous" vertical="center"/>
      <protection hidden="1"/>
    </xf>
    <xf numFmtId="2" fontId="6" fillId="0" borderId="24" xfId="0" applyNumberFormat="1" applyFont="1" applyFill="1" applyBorder="1" applyAlignment="1" applyProtection="1">
      <alignment horizontal="centerContinuous" vertical="center"/>
      <protection hidden="1"/>
    </xf>
    <xf numFmtId="39" fontId="6" fillId="0" borderId="25" xfId="0" applyNumberFormat="1" applyFont="1" applyFill="1" applyBorder="1" applyAlignment="1" applyProtection="1">
      <alignment horizontal="left" vertical="center"/>
      <protection hidden="1"/>
    </xf>
    <xf numFmtId="44" fontId="6" fillId="0" borderId="26" xfId="2" applyFont="1" applyFill="1" applyBorder="1" applyAlignment="1" applyProtection="1">
      <alignment horizontal="right" vertical="center"/>
      <protection hidden="1"/>
    </xf>
    <xf numFmtId="0" fontId="6" fillId="3" borderId="9" xfId="6" applyFont="1" applyFill="1" applyBorder="1" applyAlignment="1" applyProtection="1">
      <alignment horizontal="left" vertical="center"/>
      <protection locked="0"/>
    </xf>
    <xf numFmtId="0" fontId="9" fillId="0" borderId="0" xfId="7" applyFont="1" applyFill="1" applyBorder="1" applyAlignment="1" applyProtection="1">
      <alignment horizontal="center" vertical="center" wrapText="1"/>
      <protection hidden="1"/>
    </xf>
    <xf numFmtId="167" fontId="5" fillId="0" borderId="0" xfId="16" applyNumberFormat="1" applyFont="1" applyFill="1" applyBorder="1" applyAlignment="1" applyProtection="1">
      <alignment vertical="center"/>
      <protection hidden="1"/>
    </xf>
    <xf numFmtId="167" fontId="9" fillId="0" borderId="0" xfId="16" applyNumberFormat="1" applyFont="1" applyFill="1" applyBorder="1" applyAlignment="1" applyProtection="1">
      <alignment vertical="center"/>
      <protection hidden="1"/>
    </xf>
    <xf numFmtId="0" fontId="5" fillId="0" borderId="9" xfId="7" applyFont="1" applyFill="1" applyBorder="1" applyAlignment="1" applyProtection="1">
      <alignment horizontal="center" vertical="center"/>
      <protection hidden="1"/>
    </xf>
    <xf numFmtId="167" fontId="9" fillId="0" borderId="9" xfId="16" applyNumberFormat="1" applyFont="1" applyFill="1" applyBorder="1" applyAlignment="1" applyProtection="1">
      <alignment vertical="center"/>
      <protection hidden="1"/>
    </xf>
    <xf numFmtId="0" fontId="9" fillId="0" borderId="16" xfId="7" applyFont="1" applyFill="1" applyBorder="1" applyAlignment="1" applyProtection="1">
      <alignment horizontal="center" vertical="center"/>
      <protection hidden="1"/>
    </xf>
    <xf numFmtId="0" fontId="9" fillId="0" borderId="19" xfId="7" applyFont="1" applyFill="1" applyBorder="1" applyAlignment="1" applyProtection="1">
      <alignment horizontal="center" vertical="center" wrapText="1"/>
      <protection hidden="1"/>
    </xf>
    <xf numFmtId="0" fontId="5" fillId="0" borderId="13" xfId="7" applyFont="1" applyFill="1" applyBorder="1" applyAlignment="1" applyProtection="1">
      <alignment horizontal="center" vertical="center"/>
      <protection hidden="1"/>
    </xf>
    <xf numFmtId="167" fontId="5" fillId="0" borderId="19" xfId="7" applyNumberFormat="1" applyFont="1" applyFill="1" applyBorder="1" applyAlignment="1" applyProtection="1">
      <alignment vertical="center"/>
      <protection hidden="1"/>
    </xf>
    <xf numFmtId="0" fontId="9" fillId="0" borderId="19" xfId="7" applyFont="1" applyFill="1" applyBorder="1" applyAlignment="1" applyProtection="1">
      <alignment vertical="center"/>
      <protection hidden="1"/>
    </xf>
    <xf numFmtId="9" fontId="5" fillId="0" borderId="13" xfId="16" applyFont="1" applyFill="1" applyBorder="1" applyAlignment="1" applyProtection="1">
      <alignment vertical="center"/>
      <protection hidden="1"/>
    </xf>
    <xf numFmtId="9" fontId="5" fillId="0" borderId="16" xfId="16" applyFont="1" applyFill="1" applyBorder="1" applyAlignment="1" applyProtection="1">
      <alignment vertical="center"/>
      <protection hidden="1"/>
    </xf>
    <xf numFmtId="0" fontId="5" fillId="0" borderId="16" xfId="7" applyFont="1" applyFill="1" applyBorder="1" applyAlignment="1" applyProtection="1">
      <alignment vertical="center"/>
      <protection hidden="1"/>
    </xf>
    <xf numFmtId="176" fontId="9" fillId="0" borderId="16" xfId="7" applyNumberFormat="1" applyFont="1" applyFill="1" applyBorder="1" applyAlignment="1" applyProtection="1">
      <alignment horizontal="center" vertical="center"/>
      <protection hidden="1"/>
    </xf>
    <xf numFmtId="44" fontId="9" fillId="0" borderId="29" xfId="2" applyFont="1" applyFill="1" applyBorder="1" applyAlignment="1" applyProtection="1">
      <alignment vertical="center"/>
      <protection hidden="1"/>
    </xf>
    <xf numFmtId="167" fontId="9" fillId="0" borderId="29"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44" fontId="5" fillId="4" borderId="9" xfId="0" applyNumberFormat="1" applyFont="1" applyFill="1" applyBorder="1" applyAlignment="1" applyProtection="1">
      <alignment vertical="center"/>
      <protection locked="0"/>
    </xf>
    <xf numFmtId="0" fontId="5"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9" fillId="0" borderId="9" xfId="0" applyFont="1" applyFill="1" applyBorder="1" applyAlignment="1" applyProtection="1">
      <alignment vertical="center"/>
      <protection hidden="1"/>
    </xf>
    <xf numFmtId="44" fontId="9" fillId="0" borderId="9" xfId="2" applyFont="1" applyFill="1" applyBorder="1" applyAlignment="1" applyProtection="1">
      <alignment vertical="center"/>
      <protection hidden="1"/>
    </xf>
    <xf numFmtId="0" fontId="0" fillId="0" borderId="14" xfId="0" applyFill="1" applyBorder="1" applyAlignment="1" applyProtection="1">
      <alignment vertical="center"/>
      <protection hidden="1"/>
    </xf>
    <xf numFmtId="0" fontId="0" fillId="0" borderId="34" xfId="0" applyFill="1" applyBorder="1" applyAlignment="1" applyProtection="1">
      <alignment vertical="center"/>
      <protection hidden="1"/>
    </xf>
    <xf numFmtId="0" fontId="9" fillId="0" borderId="15" xfId="0" applyFont="1" applyFill="1" applyBorder="1" applyAlignment="1" applyProtection="1">
      <alignment vertical="center"/>
      <protection hidden="1"/>
    </xf>
    <xf numFmtId="44" fontId="9" fillId="0" borderId="16" xfId="2" applyFont="1" applyFill="1" applyBorder="1" applyAlignment="1" applyProtection="1">
      <alignment vertical="center"/>
      <protection hidden="1"/>
    </xf>
    <xf numFmtId="0" fontId="0" fillId="0" borderId="16" xfId="0" applyFill="1" applyBorder="1" applyAlignment="1" applyProtection="1">
      <alignment vertical="center"/>
      <protection hidden="1"/>
    </xf>
    <xf numFmtId="175" fontId="9" fillId="0" borderId="19" xfId="1" applyNumberFormat="1" applyFont="1" applyFill="1" applyBorder="1" applyAlignment="1" applyProtection="1">
      <alignment vertical="center"/>
      <protection hidden="1"/>
    </xf>
    <xf numFmtId="44" fontId="9" fillId="4" borderId="9" xfId="2" applyFont="1" applyFill="1" applyBorder="1" applyAlignment="1" applyProtection="1">
      <alignment vertical="center"/>
      <protection hidden="1"/>
    </xf>
    <xf numFmtId="0" fontId="0" fillId="4" borderId="9" xfId="0" applyFill="1" applyBorder="1" applyAlignment="1" applyProtection="1">
      <alignment vertical="center"/>
      <protection locked="0"/>
    </xf>
    <xf numFmtId="0" fontId="6" fillId="0" borderId="23" xfId="0" applyFont="1" applyFill="1" applyBorder="1" applyAlignment="1" applyProtection="1">
      <alignment horizontal="left" vertical="center"/>
      <protection hidden="1"/>
    </xf>
    <xf numFmtId="0" fontId="6" fillId="0" borderId="36" xfId="0" applyFont="1" applyFill="1" applyBorder="1" applyAlignment="1" applyProtection="1">
      <alignment horizontal="center" vertical="center"/>
      <protection hidden="1"/>
    </xf>
    <xf numFmtId="49" fontId="6" fillId="0" borderId="22" xfId="0" applyNumberFormat="1" applyFont="1" applyFill="1" applyBorder="1" applyAlignment="1" applyProtection="1">
      <alignment horizontal="center" vertical="center"/>
      <protection hidden="1"/>
    </xf>
    <xf numFmtId="0" fontId="17" fillId="0" borderId="0" xfId="7" quotePrefix="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14" fontId="17" fillId="0" borderId="0" xfId="7" applyNumberFormat="1" applyFont="1" applyFill="1" applyBorder="1" applyAlignment="1" applyProtection="1">
      <alignment horizontal="center" vertical="center"/>
      <protection hidden="1"/>
    </xf>
    <xf numFmtId="174" fontId="17" fillId="0" borderId="0" xfId="7" applyNumberFormat="1" applyFont="1" applyFill="1" applyBorder="1" applyAlignment="1" applyProtection="1">
      <alignment horizontal="center" vertical="center"/>
      <protection hidden="1"/>
    </xf>
    <xf numFmtId="44" fontId="17" fillId="0" borderId="0" xfId="7" applyNumberFormat="1" applyFont="1" applyFill="1" applyBorder="1" applyAlignment="1" applyProtection="1">
      <alignment horizontal="center" vertical="center"/>
      <protection hidden="1"/>
    </xf>
    <xf numFmtId="9" fontId="17" fillId="0" borderId="0" xfId="1" applyFont="1" applyFill="1" applyBorder="1" applyAlignment="1" applyProtection="1">
      <alignment horizontal="center" vertical="center"/>
      <protection hidden="1"/>
    </xf>
    <xf numFmtId="165" fontId="5" fillId="0" borderId="9" xfId="0" applyNumberFormat="1" applyFont="1" applyFill="1" applyBorder="1" applyAlignment="1" applyProtection="1">
      <alignment vertical="center"/>
    </xf>
    <xf numFmtId="10" fontId="0" fillId="0" borderId="0" xfId="1" applyNumberFormat="1" applyFont="1" applyFill="1" applyBorder="1" applyAlignment="1" applyProtection="1">
      <alignment vertical="center"/>
    </xf>
    <xf numFmtId="49" fontId="6" fillId="0" borderId="0" xfId="0" quotePrefix="1" applyNumberFormat="1" applyFont="1" applyFill="1" applyBorder="1" applyAlignment="1" applyProtection="1">
      <alignment horizontal="left" vertical="center"/>
      <protection hidden="1"/>
    </xf>
    <xf numFmtId="49" fontId="6" fillId="0" borderId="0" xfId="7" applyNumberFormat="1" applyFont="1" applyFill="1" applyBorder="1" applyAlignment="1" applyProtection="1">
      <alignment horizontal="left" vertical="center"/>
      <protection hidden="1"/>
    </xf>
    <xf numFmtId="0" fontId="9" fillId="0" borderId="16" xfId="0" applyFont="1" applyFill="1" applyBorder="1" applyAlignment="1" applyProtection="1">
      <alignment horizontal="center" vertical="center"/>
      <protection hidden="1"/>
    </xf>
    <xf numFmtId="49" fontId="6" fillId="0" borderId="0" xfId="0" applyNumberFormat="1" applyFont="1" applyFill="1" applyBorder="1" applyAlignment="1" applyProtection="1">
      <alignment horizontal="left" vertical="center"/>
      <protection hidden="1"/>
    </xf>
    <xf numFmtId="0" fontId="9" fillId="0" borderId="29" xfId="0" applyFont="1" applyFill="1" applyBorder="1" applyAlignment="1" applyProtection="1">
      <alignment vertical="center"/>
      <protection hidden="1"/>
    </xf>
    <xf numFmtId="0" fontId="6" fillId="0" borderId="10" xfId="0" applyFont="1" applyFill="1" applyBorder="1" applyAlignment="1" applyProtection="1">
      <alignment horizontal="center" vertical="center"/>
      <protection locked="0"/>
    </xf>
    <xf numFmtId="0" fontId="6" fillId="0" borderId="9" xfId="0" applyFont="1" applyFill="1" applyBorder="1" applyAlignment="1" applyProtection="1">
      <alignment vertical="center"/>
      <protection locked="0"/>
    </xf>
    <xf numFmtId="0" fontId="6" fillId="0" borderId="9" xfId="0" applyFont="1" applyFill="1" applyBorder="1" applyAlignment="1" applyProtection="1">
      <alignment horizontal="center" vertical="center"/>
      <protection locked="0"/>
    </xf>
    <xf numFmtId="2" fontId="6" fillId="0" borderId="9" xfId="0" applyNumberFormat="1" applyFont="1" applyFill="1" applyBorder="1" applyAlignment="1" applyProtection="1">
      <alignment horizontal="right" vertical="center"/>
      <protection locked="0"/>
    </xf>
    <xf numFmtId="44" fontId="6" fillId="0" borderId="9" xfId="2" applyFont="1" applyFill="1" applyBorder="1" applyAlignment="1" applyProtection="1">
      <alignment vertical="center"/>
      <protection locked="0"/>
    </xf>
    <xf numFmtId="2" fontId="6" fillId="0" borderId="9" xfId="0" applyNumberFormat="1" applyFont="1" applyFill="1" applyBorder="1" applyAlignment="1" applyProtection="1">
      <alignment vertical="center"/>
      <protection locked="0"/>
    </xf>
    <xf numFmtId="0" fontId="6" fillId="0" borderId="9" xfId="5" applyFont="1" applyFill="1" applyBorder="1" applyAlignment="1" applyProtection="1">
      <alignment horizontal="left" vertical="center"/>
      <protection locked="0"/>
    </xf>
    <xf numFmtId="44" fontId="6" fillId="0" borderId="9" xfId="0" applyNumberFormat="1" applyFont="1" applyFill="1" applyBorder="1" applyAlignment="1" applyProtection="1">
      <alignment vertical="center"/>
      <protection locked="0"/>
    </xf>
    <xf numFmtId="0" fontId="6" fillId="0" borderId="9" xfId="6" applyFont="1" applyFill="1" applyBorder="1" applyAlignment="1" applyProtection="1">
      <alignment horizontal="left" vertical="center"/>
      <protection locked="0"/>
    </xf>
    <xf numFmtId="0" fontId="6" fillId="0" borderId="27" xfId="0" applyFont="1" applyFill="1" applyBorder="1" applyAlignment="1" applyProtection="1">
      <alignment horizontal="center" vertical="center" wrapText="1"/>
      <protection hidden="1"/>
    </xf>
    <xf numFmtId="0" fontId="11" fillId="0" borderId="0" xfId="7" applyFont="1" applyFill="1" applyBorder="1" applyAlignment="1" applyProtection="1">
      <alignment vertical="center"/>
      <protection locked="0"/>
    </xf>
    <xf numFmtId="10" fontId="0" fillId="0" borderId="0" xfId="1" applyNumberFormat="1" applyFont="1" applyFill="1" applyBorder="1" applyAlignment="1" applyProtection="1">
      <alignment vertical="center"/>
      <protection locked="0"/>
    </xf>
    <xf numFmtId="0" fontId="11" fillId="0" borderId="0" xfId="0" applyFont="1" applyFill="1" applyBorder="1" applyAlignment="1" applyProtection="1">
      <alignment vertical="center"/>
    </xf>
    <xf numFmtId="0" fontId="7" fillId="0" borderId="0" xfId="0" applyFont="1" applyFill="1" applyBorder="1" applyAlignment="1" applyProtection="1">
      <alignment vertical="center"/>
    </xf>
    <xf numFmtId="0" fontId="0" fillId="0" borderId="0" xfId="0" applyFill="1" applyBorder="1" applyAlignment="1" applyProtection="1">
      <alignment vertical="center"/>
    </xf>
    <xf numFmtId="0" fontId="11" fillId="0" borderId="0" xfId="7" applyFont="1" applyFill="1" applyBorder="1" applyAlignment="1" applyProtection="1">
      <alignment vertical="center"/>
    </xf>
    <xf numFmtId="0" fontId="11" fillId="0" borderId="0" xfId="7" applyFont="1" applyFill="1" applyBorder="1" applyAlignment="1" applyProtection="1">
      <alignment vertical="center" shrinkToFit="1"/>
    </xf>
    <xf numFmtId="0" fontId="5" fillId="0" borderId="0" xfId="7" applyFill="1" applyBorder="1" applyAlignment="1" applyProtection="1">
      <alignment vertical="center"/>
    </xf>
    <xf numFmtId="0" fontId="17" fillId="0" borderId="0" xfId="7" applyFont="1" applyFill="1" applyBorder="1" applyAlignment="1" applyProtection="1">
      <alignment vertical="center"/>
    </xf>
    <xf numFmtId="17" fontId="17" fillId="0" borderId="0" xfId="7" quotePrefix="1" applyNumberFormat="1" applyFont="1" applyFill="1" applyBorder="1" applyAlignment="1" applyProtection="1">
      <alignment horizontal="center" vertical="center"/>
    </xf>
    <xf numFmtId="0" fontId="11" fillId="0" borderId="0" xfId="7" applyFont="1" applyFill="1" applyBorder="1" applyAlignment="1" applyProtection="1">
      <alignment horizontal="center" vertical="center"/>
    </xf>
    <xf numFmtId="44" fontId="11" fillId="0" borderId="0" xfId="7" applyNumberFormat="1" applyFont="1" applyFill="1" applyBorder="1" applyAlignment="1" applyProtection="1">
      <alignment horizontal="center" vertical="center"/>
    </xf>
    <xf numFmtId="9" fontId="17" fillId="0" borderId="0" xfId="1" applyFont="1" applyFill="1" applyBorder="1" applyAlignment="1" applyProtection="1">
      <alignment horizontal="center" vertical="center"/>
    </xf>
    <xf numFmtId="14" fontId="17" fillId="0" borderId="0" xfId="7" applyNumberFormat="1" applyFont="1" applyFill="1" applyBorder="1" applyAlignment="1" applyProtection="1">
      <alignment horizontal="center" vertical="center"/>
    </xf>
    <xf numFmtId="174" fontId="17" fillId="0" borderId="0" xfId="7" applyNumberFormat="1" applyFont="1" applyFill="1" applyBorder="1" applyAlignment="1" applyProtection="1">
      <alignment horizontal="center" vertical="center"/>
    </xf>
    <xf numFmtId="44" fontId="17"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9" fillId="0" borderId="9" xfId="0" applyFont="1" applyFill="1" applyBorder="1" applyAlignment="1" applyProtection="1">
      <alignment horizontal="center" vertical="center"/>
    </xf>
    <xf numFmtId="0" fontId="9" fillId="0" borderId="16"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xf>
    <xf numFmtId="0" fontId="9" fillId="0" borderId="19" xfId="0" applyFont="1" applyFill="1" applyBorder="1" applyAlignment="1" applyProtection="1">
      <alignment horizontal="center" vertical="center" wrapText="1"/>
    </xf>
    <xf numFmtId="0" fontId="0" fillId="0" borderId="13" xfId="0" applyFill="1" applyBorder="1" applyAlignment="1" applyProtection="1">
      <alignment vertical="center"/>
    </xf>
    <xf numFmtId="0" fontId="5" fillId="0" borderId="9"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xf>
    <xf numFmtId="0" fontId="5" fillId="0" borderId="19" xfId="0" applyFont="1" applyFill="1" applyBorder="1" applyAlignment="1" applyProtection="1">
      <alignment horizontal="left" vertical="center" wrapText="1"/>
    </xf>
    <xf numFmtId="4" fontId="5" fillId="0" borderId="9" xfId="0" applyNumberFormat="1" applyFont="1" applyFill="1" applyBorder="1" applyAlignment="1" applyProtection="1">
      <alignment horizontal="center" vertical="center"/>
    </xf>
    <xf numFmtId="44" fontId="5" fillId="0" borderId="9" xfId="0" applyNumberFormat="1" applyFont="1" applyFill="1" applyBorder="1" applyAlignment="1" applyProtection="1">
      <alignment vertical="center"/>
    </xf>
    <xf numFmtId="167" fontId="5" fillId="0" borderId="9" xfId="1" applyNumberFormat="1" applyFont="1" applyFill="1" applyBorder="1" applyAlignment="1" applyProtection="1">
      <alignment vertical="center"/>
    </xf>
    <xf numFmtId="0" fontId="0" fillId="0" borderId="9" xfId="0" applyFill="1" applyBorder="1" applyAlignment="1" applyProtection="1">
      <alignment vertical="center"/>
    </xf>
    <xf numFmtId="4" fontId="5" fillId="0" borderId="9" xfId="0" applyNumberFormat="1" applyFont="1" applyFill="1" applyBorder="1" applyAlignment="1" applyProtection="1">
      <alignment vertical="center"/>
    </xf>
    <xf numFmtId="49" fontId="5" fillId="0" borderId="16" xfId="0" applyNumberFormat="1" applyFont="1" applyFill="1" applyBorder="1" applyAlignment="1" applyProtection="1">
      <alignment horizontal="center" vertical="center"/>
    </xf>
    <xf numFmtId="0" fontId="5" fillId="0" borderId="16" xfId="0" applyFont="1" applyFill="1" applyBorder="1" applyAlignment="1" applyProtection="1">
      <alignment horizontal="left" vertical="center"/>
    </xf>
    <xf numFmtId="0" fontId="5" fillId="0" borderId="16" xfId="0" applyFont="1" applyFill="1" applyBorder="1" applyAlignment="1" applyProtection="1">
      <alignment horizontal="left" vertical="center" wrapText="1"/>
    </xf>
    <xf numFmtId="4" fontId="5" fillId="0" borderId="16" xfId="0" applyNumberFormat="1" applyFont="1" applyFill="1" applyBorder="1" applyAlignment="1" applyProtection="1">
      <alignment horizontal="center" vertical="center"/>
    </xf>
    <xf numFmtId="4" fontId="5" fillId="0" borderId="16" xfId="0" applyNumberFormat="1" applyFont="1" applyFill="1" applyBorder="1" applyAlignment="1" applyProtection="1">
      <alignment vertical="center"/>
    </xf>
    <xf numFmtId="44" fontId="5" fillId="0" borderId="16" xfId="0" applyNumberFormat="1" applyFont="1" applyFill="1" applyBorder="1" applyAlignment="1" applyProtection="1">
      <alignment vertical="center"/>
    </xf>
    <xf numFmtId="167" fontId="5" fillId="0" borderId="19" xfId="1" applyNumberFormat="1" applyFont="1" applyFill="1" applyBorder="1" applyAlignment="1" applyProtection="1">
      <alignment vertical="center"/>
    </xf>
    <xf numFmtId="0" fontId="10" fillId="0" borderId="16" xfId="0" applyFont="1" applyFill="1" applyBorder="1" applyAlignment="1" applyProtection="1">
      <alignment horizontal="center" vertical="center"/>
    </xf>
    <xf numFmtId="44" fontId="9" fillId="0" borderId="9" xfId="0" applyNumberFormat="1" applyFont="1" applyFill="1" applyBorder="1" applyAlignment="1" applyProtection="1">
      <alignment vertical="center"/>
    </xf>
    <xf numFmtId="167" fontId="9" fillId="0" borderId="9" xfId="1" applyNumberFormat="1" applyFont="1" applyFill="1" applyBorder="1" applyAlignment="1" applyProtection="1">
      <alignment vertical="center"/>
    </xf>
    <xf numFmtId="44" fontId="0" fillId="0" borderId="0" xfId="0" applyNumberFormat="1" applyFill="1" applyAlignment="1" applyProtection="1">
      <alignment vertical="center"/>
    </xf>
    <xf numFmtId="0" fontId="9" fillId="0" borderId="2" xfId="0" applyFont="1" applyFill="1" applyBorder="1" applyAlignment="1" applyProtection="1">
      <alignment horizontal="center" vertical="center"/>
    </xf>
    <xf numFmtId="0" fontId="9" fillId="0" borderId="3" xfId="0" applyFont="1" applyFill="1" applyBorder="1" applyAlignment="1" applyProtection="1">
      <alignment horizontal="left" vertical="center"/>
    </xf>
    <xf numFmtId="0" fontId="11" fillId="0" borderId="3" xfId="0" applyFont="1" applyFill="1" applyBorder="1" applyAlignment="1" applyProtection="1">
      <alignment horizontal="left" vertical="center"/>
    </xf>
    <xf numFmtId="0" fontId="9"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9" fillId="0" borderId="3" xfId="0" applyFont="1" applyFill="1" applyBorder="1" applyAlignment="1" applyProtection="1">
      <alignment vertical="center"/>
    </xf>
    <xf numFmtId="44" fontId="9" fillId="0" borderId="4" xfId="0" applyNumberFormat="1" applyFont="1" applyFill="1" applyBorder="1" applyAlignment="1" applyProtection="1">
      <alignment vertical="center"/>
    </xf>
    <xf numFmtId="165" fontId="9" fillId="0" borderId="0" xfId="0" applyNumberFormat="1" applyFont="1" applyFill="1" applyBorder="1" applyAlignment="1" applyProtection="1">
      <alignment horizontal="right" vertical="center"/>
    </xf>
    <xf numFmtId="0" fontId="9" fillId="0" borderId="5" xfId="0" applyFont="1" applyFill="1" applyBorder="1" applyAlignment="1" applyProtection="1">
      <alignment horizontal="center" vertical="center"/>
    </xf>
    <xf numFmtId="10" fontId="9" fillId="0" borderId="0" xfId="0" applyNumberFormat="1" applyFont="1" applyFill="1" applyBorder="1" applyAlignment="1" applyProtection="1">
      <alignment horizontal="left" vertical="center"/>
    </xf>
    <xf numFmtId="10" fontId="9" fillId="0" borderId="0" xfId="0" applyNumberFormat="1" applyFont="1" applyFill="1" applyBorder="1" applyAlignment="1" applyProtection="1">
      <alignment horizontal="right" vertical="center"/>
    </xf>
    <xf numFmtId="0" fontId="9" fillId="0" borderId="0" xfId="0" applyFont="1" applyFill="1" applyBorder="1" applyAlignment="1" applyProtection="1">
      <alignment vertical="center"/>
    </xf>
    <xf numFmtId="44" fontId="9" fillId="0" borderId="1"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9" fillId="0" borderId="6" xfId="0" applyFont="1" applyFill="1" applyBorder="1" applyAlignment="1" applyProtection="1">
      <alignment horizontal="center" vertical="center"/>
    </xf>
    <xf numFmtId="10" fontId="9" fillId="0" borderId="7" xfId="0" applyNumberFormat="1" applyFont="1" applyFill="1" applyBorder="1" applyAlignment="1" applyProtection="1">
      <alignment horizontal="left" vertical="center"/>
    </xf>
    <xf numFmtId="10" fontId="9"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9" fillId="0" borderId="7" xfId="0" applyFont="1" applyFill="1" applyBorder="1" applyAlignment="1" applyProtection="1">
      <alignment vertical="center"/>
    </xf>
    <xf numFmtId="44" fontId="9" fillId="0" borderId="8" xfId="0" applyNumberFormat="1" applyFont="1" applyFill="1" applyBorder="1" applyAlignment="1" applyProtection="1">
      <alignment vertical="center"/>
    </xf>
    <xf numFmtId="0" fontId="11" fillId="0" borderId="0" xfId="0" applyFont="1" applyFill="1" applyBorder="1" applyAlignment="1" applyProtection="1">
      <alignment horizontal="right" vertical="center"/>
    </xf>
    <xf numFmtId="44" fontId="9" fillId="0" borderId="0" xfId="0" applyNumberFormat="1" applyFont="1" applyFill="1" applyBorder="1" applyAlignment="1" applyProtection="1">
      <alignment vertical="center"/>
    </xf>
    <xf numFmtId="0" fontId="7" fillId="0" borderId="0" xfId="0" applyFont="1" applyFill="1" applyBorder="1" applyAlignment="1" applyProtection="1">
      <alignment horizontal="left" vertical="center"/>
    </xf>
    <xf numFmtId="0" fontId="9" fillId="0" borderId="0" xfId="0" applyFont="1" applyFill="1" applyAlignment="1" applyProtection="1">
      <alignment horizontal="right" vertical="center"/>
    </xf>
    <xf numFmtId="0" fontId="9" fillId="0" borderId="0" xfId="0" applyFont="1" applyFill="1" applyBorder="1" applyAlignment="1" applyProtection="1">
      <alignment horizontal="right" vertical="center"/>
    </xf>
    <xf numFmtId="165" fontId="12" fillId="0" borderId="0" xfId="0" applyNumberFormat="1" applyFont="1" applyFill="1" applyBorder="1" applyAlignment="1" applyProtection="1">
      <alignment horizontal="right" vertical="center"/>
    </xf>
    <xf numFmtId="0" fontId="0" fillId="0" borderId="0" xfId="0" applyFill="1" applyAlignment="1" applyProtection="1">
      <alignment horizontal="right" vertical="center"/>
    </xf>
    <xf numFmtId="0" fontId="11" fillId="0" borderId="0" xfId="0" applyFont="1" applyFill="1" applyAlignment="1" applyProtection="1">
      <alignment vertical="center"/>
    </xf>
    <xf numFmtId="0" fontId="5" fillId="0" borderId="0" xfId="0" applyFont="1" applyFill="1" applyAlignment="1" applyProtection="1">
      <alignment vertical="center"/>
    </xf>
    <xf numFmtId="1" fontId="5" fillId="0" borderId="9" xfId="0" applyNumberFormat="1" applyFont="1" applyFill="1" applyBorder="1" applyAlignment="1" applyProtection="1">
      <alignment horizontal="center" vertical="center"/>
    </xf>
    <xf numFmtId="0" fontId="6" fillId="0" borderId="0" xfId="0" applyFont="1" applyFill="1" applyAlignment="1">
      <alignment vertical="center"/>
    </xf>
    <xf numFmtId="0" fontId="6" fillId="0" borderId="0" xfId="0" applyFont="1" applyFill="1" applyAlignment="1" applyProtection="1">
      <alignment vertical="center"/>
      <protection hidden="1"/>
    </xf>
    <xf numFmtId="0" fontId="6" fillId="0" borderId="0" xfId="0" applyFont="1" applyFill="1" applyAlignment="1">
      <alignment horizontal="center" vertical="center"/>
    </xf>
    <xf numFmtId="0" fontId="6" fillId="0" borderId="9" xfId="0" applyFont="1" applyFill="1" applyBorder="1" applyAlignment="1" applyProtection="1">
      <alignment vertical="center"/>
      <protection hidden="1"/>
    </xf>
    <xf numFmtId="10" fontId="5" fillId="4" borderId="13" xfId="16" applyNumberFormat="1" applyFont="1" applyFill="1" applyBorder="1" applyAlignment="1" applyProtection="1">
      <alignment vertical="center"/>
      <protection locked="0"/>
    </xf>
    <xf numFmtId="10" fontId="5" fillId="4" borderId="9" xfId="7" applyNumberFormat="1" applyFont="1" applyFill="1" applyBorder="1" applyAlignment="1" applyProtection="1">
      <alignment vertical="center"/>
      <protection locked="0"/>
    </xf>
    <xf numFmtId="0" fontId="11" fillId="0" borderId="0" xfId="7"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13" fillId="0" borderId="13" xfId="0" applyFont="1" applyFill="1" applyBorder="1" applyAlignment="1" applyProtection="1">
      <alignment horizontal="center" vertical="center"/>
    </xf>
    <xf numFmtId="0" fontId="13" fillId="0" borderId="16" xfId="0" applyFont="1" applyFill="1" applyBorder="1" applyAlignment="1" applyProtection="1">
      <alignment horizontal="center" vertical="center"/>
    </xf>
    <xf numFmtId="0" fontId="13" fillId="0" borderId="19" xfId="0" applyFont="1" applyFill="1" applyBorder="1" applyAlignment="1" applyProtection="1">
      <alignment horizontal="center" vertical="center"/>
    </xf>
    <xf numFmtId="0" fontId="11" fillId="0" borderId="0" xfId="0" applyFont="1" applyFill="1" applyAlignment="1" applyProtection="1">
      <alignment horizontal="left" vertical="center" wrapText="1"/>
    </xf>
    <xf numFmtId="0" fontId="9" fillId="0" borderId="9" xfId="0" applyFont="1" applyFill="1" applyBorder="1" applyAlignment="1" applyProtection="1">
      <alignment horizontal="center" vertical="center"/>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6" fillId="0" borderId="9" xfId="0" applyFont="1" applyFill="1" applyBorder="1" applyAlignment="1" applyProtection="1">
      <alignment horizontal="center" vertical="center"/>
      <protection hidden="1"/>
    </xf>
    <xf numFmtId="2" fontId="6" fillId="0" borderId="9" xfId="0" applyNumberFormat="1" applyFont="1" applyFill="1" applyBorder="1" applyAlignment="1" applyProtection="1">
      <alignment horizontal="center" vertical="center"/>
      <protection hidden="1"/>
    </xf>
    <xf numFmtId="39" fontId="6" fillId="0" borderId="9" xfId="0" applyNumberFormat="1" applyFont="1" applyFill="1" applyBorder="1" applyAlignment="1" applyProtection="1">
      <alignment horizontal="center" vertical="center"/>
      <protection hidden="1"/>
    </xf>
    <xf numFmtId="168" fontId="6" fillId="0" borderId="11" xfId="0" applyNumberFormat="1" applyFont="1" applyFill="1" applyBorder="1" applyAlignment="1" applyProtection="1">
      <alignment horizontal="center" vertical="center"/>
      <protection hidden="1"/>
    </xf>
    <xf numFmtId="0" fontId="6" fillId="0" borderId="27" xfId="0" applyFont="1" applyFill="1" applyBorder="1" applyAlignment="1" applyProtection="1">
      <alignment horizontal="center" vertical="center" wrapText="1"/>
      <protection hidden="1"/>
    </xf>
    <xf numFmtId="0" fontId="6" fillId="0" borderId="19" xfId="0" applyFont="1" applyFill="1" applyBorder="1" applyAlignment="1" applyProtection="1">
      <alignment horizontal="center" vertical="center" wrapText="1"/>
      <protection hidden="1"/>
    </xf>
    <xf numFmtId="0" fontId="13" fillId="0" borderId="13" xfId="0" applyFont="1" applyFill="1" applyBorder="1" applyAlignment="1" applyProtection="1">
      <alignment horizontal="center" vertical="center"/>
      <protection hidden="1"/>
    </xf>
    <xf numFmtId="0" fontId="13" fillId="0" borderId="16"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9" fillId="0" borderId="9" xfId="7" applyFont="1" applyFill="1" applyBorder="1" applyAlignment="1" applyProtection="1">
      <alignment horizontal="center" vertical="center"/>
      <protection hidden="1"/>
    </xf>
    <xf numFmtId="0" fontId="15" fillId="0" borderId="9" xfId="7" applyFont="1" applyFill="1" applyBorder="1" applyAlignment="1" applyProtection="1">
      <alignment horizontal="center" vertical="center" wrapText="1"/>
      <protection hidden="1"/>
    </xf>
    <xf numFmtId="0" fontId="9" fillId="0" borderId="9" xfId="0" applyFont="1" applyFill="1" applyBorder="1" applyAlignment="1" applyProtection="1">
      <alignment horizontal="center" vertical="center" wrapText="1"/>
      <protection hidden="1"/>
    </xf>
    <xf numFmtId="0" fontId="9" fillId="0" borderId="9" xfId="7" applyFont="1" applyFill="1" applyBorder="1" applyAlignment="1" applyProtection="1">
      <alignment horizontal="center" vertical="center" wrapText="1"/>
      <protection hidden="1"/>
    </xf>
    <xf numFmtId="0" fontId="11" fillId="0" borderId="33" xfId="0" applyFont="1" applyFill="1" applyBorder="1" applyAlignment="1" applyProtection="1">
      <alignment horizontal="center" vertical="center"/>
      <protection hidden="1"/>
    </xf>
    <xf numFmtId="0" fontId="11" fillId="0" borderId="30" xfId="0" applyFont="1" applyFill="1" applyBorder="1" applyAlignment="1" applyProtection="1">
      <alignment horizontal="center" vertical="center"/>
      <protection hidden="1"/>
    </xf>
    <xf numFmtId="0" fontId="11" fillId="0" borderId="31" xfId="0" applyFont="1" applyFill="1" applyBorder="1" applyAlignment="1" applyProtection="1">
      <alignment horizontal="center" vertical="center"/>
      <protection hidden="1"/>
    </xf>
    <xf numFmtId="0" fontId="5" fillId="0" borderId="15" xfId="0" applyFont="1" applyFill="1" applyBorder="1" applyAlignment="1" applyProtection="1">
      <alignment horizontal="center" vertical="center"/>
      <protection hidden="1"/>
    </xf>
    <xf numFmtId="0" fontId="5" fillId="0" borderId="29" xfId="0" applyFont="1" applyFill="1" applyBorder="1" applyAlignment="1" applyProtection="1">
      <alignment horizontal="center" vertical="center"/>
      <protection hidden="1"/>
    </xf>
    <xf numFmtId="0" fontId="0" fillId="0" borderId="29" xfId="0"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6" fillId="0" borderId="0" xfId="7" applyFont="1" applyBorder="1" applyAlignment="1">
      <alignment horizontal="center" vertical="center" wrapText="1"/>
    </xf>
    <xf numFmtId="0" fontId="6" fillId="2" borderId="0" xfId="7" applyFont="1" applyFill="1" applyBorder="1" applyAlignment="1">
      <alignment horizontal="center" vertical="center" wrapText="1"/>
    </xf>
  </cellXfs>
  <cellStyles count="29">
    <cellStyle name="Dia" xfId="8"/>
    <cellStyle name="Encabez1" xfId="9"/>
    <cellStyle name="Encabez2" xfId="10"/>
    <cellStyle name="Euro" xfId="11"/>
    <cellStyle name="Fijo" xfId="12"/>
    <cellStyle name="Financiero" xfId="13"/>
    <cellStyle name="Millares 2" xfId="21"/>
    <cellStyle name="Millares 2 2" xfId="22"/>
    <cellStyle name="Millares 3" xfId="23"/>
    <cellStyle name="Millares 4" xfId="24"/>
    <cellStyle name="Millares 5" xfId="25"/>
    <cellStyle name="Moneda" xfId="2" builtinId="4"/>
    <cellStyle name="Moneda 2" xfId="28"/>
    <cellStyle name="Monetario" xfId="14"/>
    <cellStyle name="No-definido" xfId="15"/>
    <cellStyle name="Normal" xfId="0" builtinId="0"/>
    <cellStyle name="Normal 2" xfId="3"/>
    <cellStyle name="Normal 2 2" xfId="20"/>
    <cellStyle name="Normal 2 2 2" xfId="19"/>
    <cellStyle name="Normal 3" xfId="7"/>
    <cellStyle name="Normal 4" xfId="26"/>
    <cellStyle name="Normal 6" xfId="27"/>
    <cellStyle name="Normal_Analisis de precios AGOSTO 2004" xfId="6"/>
    <cellStyle name="Normal_LICITACION ESCUELA CAUCETE" xfId="5"/>
    <cellStyle name="Porcentaje" xfId="1" builtinId="5"/>
    <cellStyle name="Porcentaje 2" xfId="4"/>
    <cellStyle name="Porcentaje 3" xfId="16"/>
    <cellStyle name="Punto" xfId="17"/>
    <cellStyle name="Punto0" xfId="18"/>
  </cellStyles>
  <dxfs count="43">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charts/_rels/chart2.xml.rels><?xml version="1.0" encoding="UTF-8" standalone="yes"?>
<Relationships xmlns="http://schemas.openxmlformats.org/package/2006/relationships"><Relationship Id="rId1" Type="http://schemas.openxmlformats.org/officeDocument/2006/relationships/vmlDrawing" Target="../drawings/vmlDrawing6.v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 MANTENIMIENTO ESPACIOS VERDES Y SISTEMA DE RIEGO</a:t>
            </a:r>
            <a:r>
              <a:rPr lang="es-AR" baseline="0"/>
              <a:t> </a:t>
            </a:r>
            <a:r>
              <a:rPr lang="es-AR"/>
              <a:t>ACCESO SUR</a:t>
            </a:r>
          </a:p>
          <a:p>
            <a:pPr>
              <a:defRPr/>
            </a:pPr>
            <a:r>
              <a:rPr lang="es-AR"/>
              <a:t>PLAN DE TRABAJO</a:t>
            </a:r>
          </a:p>
          <a:p>
            <a:pPr>
              <a:defRPr/>
            </a:pPr>
            <a:r>
              <a:rPr lang="es-AR"/>
              <a:t>AVANCE</a:t>
            </a:r>
            <a:r>
              <a:rPr lang="es-AR" baseline="0"/>
              <a:t> </a:t>
            </a:r>
            <a:r>
              <a:rPr lang="es-AR"/>
              <a:t>PORCENTUAL</a:t>
            </a:r>
            <a:r>
              <a:rPr lang="es-AR" baseline="0"/>
              <a:t> OBRA</a:t>
            </a:r>
            <a:endParaRPr lang="es-AR"/>
          </a:p>
        </c:rich>
      </c:tx>
      <c:overlay val="0"/>
    </c:title>
    <c:autoTitleDeleted val="0"/>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PTyCI!$E$16:$AO$16</c:f>
              <c:numCache>
                <c:formatCode>"Mes "#,#00\ </c:formatCode>
                <c:ptCount val="3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numCache>
            </c:numRef>
          </c:cat>
          <c:val>
            <c:numRef>
              <c:f>PTyCI!$E$37:$AO$37</c:f>
              <c:numCache>
                <c:formatCode>0.00%</c:formatCode>
                <c:ptCount val="3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xmlns:c16r2="http://schemas.microsoft.com/office/drawing/2015/06/chart">
            <c:ext xmlns:c16="http://schemas.microsoft.com/office/drawing/2014/chart" uri="{C3380CC4-5D6E-409C-BE32-E72D297353CC}">
              <c16:uniqueId val="{00000000-4E08-4C1B-9BFD-877D3AD7B547}"/>
            </c:ext>
          </c:extLst>
        </c:ser>
        <c:ser>
          <c:idx val="1"/>
          <c:order val="1"/>
          <c:tx>
            <c:v>Avance Acumulado</c:v>
          </c:tx>
          <c:marker>
            <c:symbol val="none"/>
          </c:marker>
          <c:dLbls>
            <c:dLbl>
              <c:idx val="1"/>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E08-4C1B-9BFD-877D3AD7B547}"/>
                </c:ext>
                <c:ext xmlns:c15="http://schemas.microsoft.com/office/drawing/2012/chart" uri="{CE6537A1-D6FC-4f65-9D91-7224C49458BB}"/>
              </c:extLst>
            </c:dLbl>
            <c:dLbl>
              <c:idx val="2"/>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4E08-4C1B-9BFD-877D3AD7B547}"/>
                </c:ext>
                <c:ext xmlns:c15="http://schemas.microsoft.com/office/drawing/2012/chart" uri="{CE6537A1-D6FC-4f65-9D91-7224C49458BB}"/>
              </c:extLst>
            </c:dLbl>
            <c:dLbl>
              <c:idx val="3"/>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4E08-4C1B-9BFD-877D3AD7B547}"/>
                </c:ext>
                <c:ext xmlns:c15="http://schemas.microsoft.com/office/drawing/2012/chart" uri="{CE6537A1-D6FC-4f65-9D91-7224C49458BB}"/>
              </c:extLst>
            </c:dLbl>
            <c:dLbl>
              <c:idx val="4"/>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4E08-4C1B-9BFD-877D3AD7B547}"/>
                </c:ext>
                <c:ext xmlns:c15="http://schemas.microsoft.com/office/drawing/2012/chart" uri="{CE6537A1-D6FC-4f65-9D91-7224C49458BB}"/>
              </c:extLst>
            </c:dLbl>
            <c:dLbl>
              <c:idx val="5"/>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4E08-4C1B-9BFD-877D3AD7B547}"/>
                </c:ext>
                <c:ext xmlns:c15="http://schemas.microsoft.com/office/drawing/2012/chart" uri="{CE6537A1-D6FC-4f65-9D91-7224C49458BB}"/>
              </c:extLst>
            </c:dLbl>
            <c:dLbl>
              <c:idx val="30"/>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4E08-4C1B-9BFD-877D3AD7B547}"/>
                </c:ext>
                <c:ext xmlns:c15="http://schemas.microsoft.com/office/drawing/2012/chart" uri="{CE6537A1-D6FC-4f65-9D91-7224C49458BB}"/>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PTyCI!$E$16:$AO$16</c:f>
              <c:numCache>
                <c:formatCode>"Mes "#,#00\ </c:formatCode>
                <c:ptCount val="3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numCache>
            </c:numRef>
          </c:cat>
          <c:val>
            <c:numRef>
              <c:f>PTyCI!$E$38:$AO$38</c:f>
              <c:numCache>
                <c:formatCode>0.00%</c:formatCode>
                <c:ptCount val="37"/>
                <c:pt idx="0" formatCode="General">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xmlns:c16r2="http://schemas.microsoft.com/office/drawing/2015/06/chart">
            <c:ext xmlns:c16="http://schemas.microsoft.com/office/drawing/2014/chart" uri="{C3380CC4-5D6E-409C-BE32-E72D297353CC}">
              <c16:uniqueId val="{00000007-4E08-4C1B-9BFD-877D3AD7B547}"/>
            </c:ext>
          </c:extLst>
        </c:ser>
        <c:dLbls>
          <c:showLegendKey val="0"/>
          <c:showVal val="0"/>
          <c:showCatName val="0"/>
          <c:showSerName val="0"/>
          <c:showPercent val="0"/>
          <c:showBubbleSize val="0"/>
        </c:dLbls>
        <c:smooth val="0"/>
        <c:axId val="1153461376"/>
        <c:axId val="1153463552"/>
      </c:lineChart>
      <c:catAx>
        <c:axId val="1153461376"/>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153463552"/>
        <c:crossesAt val="0"/>
        <c:auto val="1"/>
        <c:lblAlgn val="ctr"/>
        <c:lblOffset val="100"/>
        <c:noMultiLvlLbl val="0"/>
      </c:catAx>
      <c:valAx>
        <c:axId val="115346355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153461376"/>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AR"/>
              <a:t>OBRA:</a:t>
            </a:r>
            <a:r>
              <a:rPr lang="es-AR" baseline="0"/>
              <a:t> MANTENIMIENTO ESPACIOS VERDES Y SISTEMA DE RIEGO ACCESO SUR</a:t>
            </a:r>
          </a:p>
          <a:p>
            <a:pPr>
              <a:defRPr/>
            </a:pPr>
            <a:r>
              <a:rPr lang="es-AR"/>
              <a:t>CURVA DE INVERSIÓN</a:t>
            </a:r>
          </a:p>
          <a:p>
            <a:pPr>
              <a:defRPr/>
            </a:pPr>
            <a:r>
              <a:rPr lang="es-AR"/>
              <a:t>AVANCE</a:t>
            </a:r>
            <a:r>
              <a:rPr lang="es-AR" baseline="0"/>
              <a:t> MONETARIO OBRA</a:t>
            </a:r>
            <a:endParaRPr lang="es-AR"/>
          </a:p>
        </c:rich>
      </c:tx>
      <c:overlay val="0"/>
    </c:title>
    <c:autoTitleDeleted val="0"/>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7471-4EC1-A694-29FCC3404B1D}"/>
                </c:ext>
                <c:ext xmlns:c15="http://schemas.microsoft.com/office/drawing/2012/chart" uri="{CE6537A1-D6FC-4f65-9D91-7224C49458BB}"/>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PTyCI!$E$16:$AO$16</c:f>
              <c:numCache>
                <c:formatCode>"Mes "#,#00\ </c:formatCode>
                <c:ptCount val="3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numCache>
            </c:numRef>
          </c:cat>
          <c:val>
            <c:numRef>
              <c:f>PTyCI!$E$40:$AO$40</c:f>
              <c:numCache>
                <c:formatCode>_("$"* #,##0.00_);_("$"* \(#,##0.00\);_("$"*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xmlns:c16r2="http://schemas.microsoft.com/office/drawing/2015/06/chart">
            <c:ext xmlns:c16="http://schemas.microsoft.com/office/drawing/2014/chart" uri="{C3380CC4-5D6E-409C-BE32-E72D297353CC}">
              <c16:uniqueId val="{00000001-7471-4EC1-A694-29FCC3404B1D}"/>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numRef>
              <c:f>PTyCI!$E$16:$AO$16</c:f>
              <c:numCache>
                <c:formatCode>"Mes "#,#00\ </c:formatCode>
                <c:ptCount val="37"/>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pt idx="25">
                  <c:v>25</c:v>
                </c:pt>
                <c:pt idx="26">
                  <c:v>26</c:v>
                </c:pt>
                <c:pt idx="27">
                  <c:v>27</c:v>
                </c:pt>
                <c:pt idx="28">
                  <c:v>28</c:v>
                </c:pt>
                <c:pt idx="29">
                  <c:v>29</c:v>
                </c:pt>
                <c:pt idx="30">
                  <c:v>30</c:v>
                </c:pt>
                <c:pt idx="31">
                  <c:v>31</c:v>
                </c:pt>
                <c:pt idx="32">
                  <c:v>32</c:v>
                </c:pt>
                <c:pt idx="33">
                  <c:v>33</c:v>
                </c:pt>
                <c:pt idx="34">
                  <c:v>34</c:v>
                </c:pt>
                <c:pt idx="35">
                  <c:v>35</c:v>
                </c:pt>
                <c:pt idx="36">
                  <c:v>36</c:v>
                </c:pt>
              </c:numCache>
            </c:numRef>
          </c:cat>
          <c:val>
            <c:numRef>
              <c:f>PTyCI!$E$41:$AO$41</c:f>
              <c:numCache>
                <c:formatCode>_("$"* #,##0.00_);_("$"* \(#,##0.00\);_("$"* "-"??_);_(@_)</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val>
          <c:smooth val="0"/>
          <c:extLst xmlns:c16r2="http://schemas.microsoft.com/office/drawing/2015/06/chart">
            <c:ext xmlns:c16="http://schemas.microsoft.com/office/drawing/2014/chart" uri="{C3380CC4-5D6E-409C-BE32-E72D297353CC}">
              <c16:uniqueId val="{00000002-7471-4EC1-A694-29FCC3404B1D}"/>
            </c:ext>
          </c:extLst>
        </c:ser>
        <c:dLbls>
          <c:showLegendKey val="0"/>
          <c:showVal val="0"/>
          <c:showCatName val="0"/>
          <c:showSerName val="0"/>
          <c:showPercent val="0"/>
          <c:showBubbleSize val="0"/>
        </c:dLbls>
        <c:smooth val="0"/>
        <c:axId val="1153463008"/>
        <c:axId val="1153464640"/>
      </c:lineChart>
      <c:catAx>
        <c:axId val="1153463008"/>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153464640"/>
        <c:crosses val="autoZero"/>
        <c:auto val="1"/>
        <c:lblAlgn val="ctr"/>
        <c:lblOffset val="100"/>
        <c:noMultiLvlLbl val="0"/>
      </c:catAx>
      <c:valAx>
        <c:axId val="1153464640"/>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153463008"/>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oddHeader>&amp;Z&amp;G</c:oddHeader>
    </c:headerFooter>
    <c:pageMargins b="0.19685039370078741" l="0.19685039370078741" r="0.19685039370078741" t="0.39370078740157483" header="0" footer="0"/>
    <c:pageSetup paperSize="9" orientation="landscape"/>
    <c:legacyDrawingHF r:id="rId1"/>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3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xmlns=""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49"/>
  <sheetViews>
    <sheetView showGridLines="0" showZeros="0" view="pageBreakPreview" topLeftCell="A25" zoomScaleNormal="90" zoomScaleSheetLayoutView="100" workbookViewId="0">
      <selection activeCell="E38" sqref="E38"/>
    </sheetView>
  </sheetViews>
  <sheetFormatPr baseColWidth="10" defaultRowHeight="12.75" x14ac:dyDescent="0.2"/>
  <cols>
    <col min="1" max="1" width="8.7109375" style="227" customWidth="1"/>
    <col min="2" max="2" width="30.7109375" style="227" customWidth="1"/>
    <col min="3" max="3" width="20.7109375" style="227" customWidth="1"/>
    <col min="4" max="4" width="6.7109375" style="227" customWidth="1"/>
    <col min="5" max="5" width="10.7109375" style="227" customWidth="1"/>
    <col min="6" max="6" width="15.7109375" style="227" customWidth="1"/>
    <col min="7" max="7" width="20.7109375" style="227" customWidth="1"/>
    <col min="8" max="8" width="15.7109375" style="227" customWidth="1"/>
    <col min="9" max="9" width="15.7109375" style="227" hidden="1" customWidth="1"/>
    <col min="10" max="10" width="19.140625" style="227" customWidth="1"/>
    <col min="11" max="16384" width="11.42578125" style="227"/>
  </cols>
  <sheetData>
    <row r="1" spans="1:9" s="215" customFormat="1" ht="20.100000000000001" customHeight="1" x14ac:dyDescent="0.2">
      <c r="A1" s="213" t="s">
        <v>7</v>
      </c>
      <c r="B1" s="213"/>
      <c r="C1" s="213" t="s">
        <v>1034</v>
      </c>
      <c r="D1" s="213"/>
      <c r="E1" s="213"/>
      <c r="F1" s="213"/>
      <c r="G1" s="213"/>
      <c r="H1" s="214"/>
    </row>
    <row r="2" spans="1:9" s="218" customFormat="1" ht="39.950000000000003" customHeight="1" x14ac:dyDescent="0.2">
      <c r="A2" s="216" t="s">
        <v>8</v>
      </c>
      <c r="B2" s="216"/>
      <c r="C2" s="289" t="s">
        <v>1039</v>
      </c>
      <c r="D2" s="289"/>
      <c r="E2" s="289"/>
      <c r="F2" s="289"/>
      <c r="G2" s="289"/>
      <c r="H2" s="289"/>
    </row>
    <row r="3" spans="1:9" s="218" customFormat="1" ht="20.100000000000001" customHeight="1" x14ac:dyDescent="0.2">
      <c r="A3" s="216" t="s">
        <v>17</v>
      </c>
      <c r="B3" s="216"/>
      <c r="C3" s="216" t="s">
        <v>1036</v>
      </c>
      <c r="D3" s="217"/>
      <c r="E3" s="217"/>
      <c r="F3" s="217"/>
      <c r="G3" s="217"/>
      <c r="H3" s="217"/>
    </row>
    <row r="4" spans="1:9" s="218" customFormat="1" ht="20.100000000000001" customHeight="1" x14ac:dyDescent="0.2">
      <c r="A4" s="216" t="s">
        <v>16</v>
      </c>
      <c r="B4" s="219"/>
      <c r="C4" s="220" t="s">
        <v>1035</v>
      </c>
    </row>
    <row r="5" spans="1:9" s="218" customFormat="1" ht="20.100000000000001" customHeight="1" x14ac:dyDescent="0.2">
      <c r="A5" s="216" t="s">
        <v>38</v>
      </c>
      <c r="B5" s="219"/>
      <c r="C5" s="221" t="s">
        <v>1037</v>
      </c>
    </row>
    <row r="6" spans="1:9" s="218" customFormat="1" ht="20.100000000000001" customHeight="1" x14ac:dyDescent="0.2">
      <c r="A6" s="216" t="s">
        <v>19</v>
      </c>
      <c r="B6" s="219"/>
      <c r="C6" s="222">
        <v>32553187.82</v>
      </c>
    </row>
    <row r="7" spans="1:9" s="218" customFormat="1" ht="20.100000000000001" customHeight="1" x14ac:dyDescent="0.2">
      <c r="A7" s="216" t="s">
        <v>1004</v>
      </c>
      <c r="B7" s="219"/>
      <c r="C7" s="223"/>
    </row>
    <row r="8" spans="1:9" s="218" customFormat="1" ht="20.100000000000001" customHeight="1" x14ac:dyDescent="0.2">
      <c r="A8" s="216" t="s">
        <v>1002</v>
      </c>
      <c r="B8" s="219"/>
      <c r="C8" s="224">
        <v>42907</v>
      </c>
    </row>
    <row r="9" spans="1:9" s="218" customFormat="1" ht="20.100000000000001" customHeight="1" x14ac:dyDescent="0.2">
      <c r="A9" s="216" t="s">
        <v>18</v>
      </c>
      <c r="B9" s="219"/>
      <c r="C9" s="225">
        <f>36*30</f>
        <v>1080</v>
      </c>
    </row>
    <row r="10" spans="1:9" s="218" customFormat="1" ht="20.100000000000001" customHeight="1" x14ac:dyDescent="0.2">
      <c r="A10" s="216" t="s">
        <v>9</v>
      </c>
      <c r="B10" s="219"/>
      <c r="C10" s="211"/>
    </row>
    <row r="11" spans="1:9" s="218" customFormat="1" ht="20.100000000000001" customHeight="1" x14ac:dyDescent="0.2">
      <c r="A11" s="216" t="s">
        <v>141</v>
      </c>
      <c r="B11" s="219"/>
      <c r="C11" s="226">
        <f>Monto_Oferta</f>
        <v>0</v>
      </c>
    </row>
    <row r="12" spans="1:9" ht="20.100000000000001" customHeight="1" x14ac:dyDescent="0.2"/>
    <row r="13" spans="1:9" ht="20.100000000000001" customHeight="1" x14ac:dyDescent="0.2">
      <c r="A13" s="293" t="s">
        <v>140</v>
      </c>
      <c r="B13" s="294"/>
      <c r="C13" s="294"/>
      <c r="D13" s="294"/>
      <c r="E13" s="294"/>
      <c r="F13" s="294"/>
      <c r="G13" s="294"/>
      <c r="H13" s="295"/>
    </row>
    <row r="14" spans="1:9" ht="20.100000000000001" customHeight="1" x14ac:dyDescent="0.2"/>
    <row r="15" spans="1:9" ht="20.100000000000001" customHeight="1" x14ac:dyDescent="0.2">
      <c r="A15" s="290" t="s">
        <v>1009</v>
      </c>
      <c r="B15" s="297" t="s">
        <v>0</v>
      </c>
      <c r="C15" s="297"/>
      <c r="D15" s="290" t="s">
        <v>1</v>
      </c>
      <c r="E15" s="290" t="s">
        <v>2</v>
      </c>
      <c r="F15" s="297" t="s">
        <v>13</v>
      </c>
      <c r="G15" s="297"/>
      <c r="H15" s="290" t="s">
        <v>15</v>
      </c>
      <c r="I15" s="290" t="s">
        <v>826</v>
      </c>
    </row>
    <row r="16" spans="1:9" ht="20.100000000000001" customHeight="1" x14ac:dyDescent="0.2">
      <c r="A16" s="290"/>
      <c r="B16" s="297"/>
      <c r="C16" s="297"/>
      <c r="D16" s="290"/>
      <c r="E16" s="290"/>
      <c r="F16" s="228" t="s">
        <v>3</v>
      </c>
      <c r="G16" s="228" t="s">
        <v>14</v>
      </c>
      <c r="H16" s="290"/>
      <c r="I16" s="290"/>
    </row>
    <row r="17" spans="1:9" ht="20.100000000000001" customHeight="1" x14ac:dyDescent="0.2">
      <c r="A17" s="229"/>
      <c r="B17" s="230"/>
      <c r="C17" s="230"/>
      <c r="D17" s="229"/>
      <c r="E17" s="229"/>
      <c r="F17" s="230"/>
      <c r="G17" s="230"/>
      <c r="H17" s="231"/>
      <c r="I17" s="232"/>
    </row>
    <row r="18" spans="1:9" ht="20.100000000000001" customHeight="1" x14ac:dyDescent="0.2">
      <c r="A18" s="233">
        <v>1</v>
      </c>
      <c r="B18" s="234" t="s">
        <v>1016</v>
      </c>
      <c r="C18" s="235"/>
      <c r="D18" s="236" t="s">
        <v>1017</v>
      </c>
      <c r="E18" s="282">
        <v>36</v>
      </c>
      <c r="F18" s="194">
        <f t="shared" ref="F18:F33" si="0">IFERROR(VLOOKUP(A18,Tabla_Analisis_Precios,7,FALSE),"")</f>
        <v>0</v>
      </c>
      <c r="G18" s="237">
        <f>IF(E18=0,0,ROUND(E18*F18,2))</f>
        <v>0</v>
      </c>
      <c r="H18" s="238">
        <f t="shared" ref="H18:H33" si="1">IF($G$35=0,0,G18/$G$35)</f>
        <v>0</v>
      </c>
      <c r="I18" s="239"/>
    </row>
    <row r="19" spans="1:9" ht="20.100000000000001" customHeight="1" x14ac:dyDescent="0.2">
      <c r="A19" s="233" t="s">
        <v>87</v>
      </c>
      <c r="B19" s="234" t="s">
        <v>1018</v>
      </c>
      <c r="C19" s="235"/>
      <c r="D19" s="236"/>
      <c r="E19" s="240"/>
      <c r="F19" s="194" t="str">
        <f t="shared" si="0"/>
        <v/>
      </c>
      <c r="G19" s="237">
        <f t="shared" ref="G19:G33" si="2">IF(E19=0,0,ROUND(E19*F19,2))</f>
        <v>0</v>
      </c>
      <c r="H19" s="238">
        <f t="shared" si="1"/>
        <v>0</v>
      </c>
      <c r="I19" s="239"/>
    </row>
    <row r="20" spans="1:9" ht="20.100000000000001" customHeight="1" x14ac:dyDescent="0.2">
      <c r="A20" s="233" t="s">
        <v>1005</v>
      </c>
      <c r="B20" s="234" t="s">
        <v>1019</v>
      </c>
      <c r="C20" s="235"/>
      <c r="D20" s="236" t="s">
        <v>1017</v>
      </c>
      <c r="E20" s="282">
        <v>36</v>
      </c>
      <c r="F20" s="194">
        <f t="shared" si="0"/>
        <v>0</v>
      </c>
      <c r="G20" s="237">
        <f t="shared" si="2"/>
        <v>0</v>
      </c>
      <c r="H20" s="238">
        <f t="shared" si="1"/>
        <v>0</v>
      </c>
      <c r="I20" s="239"/>
    </row>
    <row r="21" spans="1:9" ht="20.100000000000001" customHeight="1" x14ac:dyDescent="0.2">
      <c r="A21" s="233" t="s">
        <v>1006</v>
      </c>
      <c r="B21" s="234" t="s">
        <v>1020</v>
      </c>
      <c r="C21" s="235"/>
      <c r="D21" s="236" t="s">
        <v>1017</v>
      </c>
      <c r="E21" s="282">
        <v>36</v>
      </c>
      <c r="F21" s="194">
        <f t="shared" si="0"/>
        <v>0</v>
      </c>
      <c r="G21" s="237">
        <f t="shared" si="2"/>
        <v>0</v>
      </c>
      <c r="H21" s="238">
        <f t="shared" si="1"/>
        <v>0</v>
      </c>
      <c r="I21" s="239"/>
    </row>
    <row r="22" spans="1:9" ht="20.100000000000001" customHeight="1" x14ac:dyDescent="0.2">
      <c r="A22" s="233" t="s">
        <v>1007</v>
      </c>
      <c r="B22" s="234" t="s">
        <v>1021</v>
      </c>
      <c r="C22" s="235"/>
      <c r="D22" s="236" t="s">
        <v>1017</v>
      </c>
      <c r="E22" s="282">
        <v>36</v>
      </c>
      <c r="F22" s="194">
        <f t="shared" si="0"/>
        <v>0</v>
      </c>
      <c r="G22" s="237">
        <f t="shared" si="2"/>
        <v>0</v>
      </c>
      <c r="H22" s="238">
        <f t="shared" si="1"/>
        <v>0</v>
      </c>
      <c r="I22" s="239"/>
    </row>
    <row r="23" spans="1:9" ht="20.100000000000001" customHeight="1" x14ac:dyDescent="0.2">
      <c r="A23" s="233" t="s">
        <v>110</v>
      </c>
      <c r="B23" s="234" t="s">
        <v>1022</v>
      </c>
      <c r="C23" s="235"/>
      <c r="D23" s="236" t="s">
        <v>1017</v>
      </c>
      <c r="E23" s="282">
        <v>36</v>
      </c>
      <c r="F23" s="194">
        <f t="shared" si="0"/>
        <v>0</v>
      </c>
      <c r="G23" s="237">
        <f t="shared" si="2"/>
        <v>0</v>
      </c>
      <c r="H23" s="238">
        <f t="shared" si="1"/>
        <v>0</v>
      </c>
      <c r="I23" s="239"/>
    </row>
    <row r="24" spans="1:9" ht="20.100000000000001" customHeight="1" x14ac:dyDescent="0.2">
      <c r="A24" s="233" t="s">
        <v>113</v>
      </c>
      <c r="B24" s="234" t="s">
        <v>1023</v>
      </c>
      <c r="C24" s="235"/>
      <c r="D24" s="236" t="s">
        <v>1017</v>
      </c>
      <c r="E24" s="282">
        <v>36</v>
      </c>
      <c r="F24" s="194">
        <f t="shared" si="0"/>
        <v>0</v>
      </c>
      <c r="G24" s="237">
        <f t="shared" si="2"/>
        <v>0</v>
      </c>
      <c r="H24" s="238">
        <f t="shared" si="1"/>
        <v>0</v>
      </c>
      <c r="I24" s="239"/>
    </row>
    <row r="25" spans="1:9" ht="20.100000000000001" customHeight="1" x14ac:dyDescent="0.2">
      <c r="A25" s="233" t="s">
        <v>116</v>
      </c>
      <c r="B25" s="234" t="s">
        <v>1024</v>
      </c>
      <c r="C25" s="235"/>
      <c r="D25" s="236" t="s">
        <v>1017</v>
      </c>
      <c r="E25" s="282">
        <v>12</v>
      </c>
      <c r="F25" s="194">
        <f t="shared" si="0"/>
        <v>0</v>
      </c>
      <c r="G25" s="237">
        <f t="shared" si="2"/>
        <v>0</v>
      </c>
      <c r="H25" s="238">
        <f t="shared" si="1"/>
        <v>0</v>
      </c>
      <c r="I25" s="239"/>
    </row>
    <row r="26" spans="1:9" ht="20.100000000000001" customHeight="1" x14ac:dyDescent="0.2">
      <c r="A26" s="233" t="s">
        <v>119</v>
      </c>
      <c r="B26" s="234" t="s">
        <v>1025</v>
      </c>
      <c r="C26" s="235"/>
      <c r="D26" s="236"/>
      <c r="E26" s="240"/>
      <c r="F26" s="194" t="str">
        <f t="shared" si="0"/>
        <v/>
      </c>
      <c r="G26" s="237">
        <f t="shared" si="2"/>
        <v>0</v>
      </c>
      <c r="H26" s="238">
        <f t="shared" si="1"/>
        <v>0</v>
      </c>
      <c r="I26" s="239"/>
    </row>
    <row r="27" spans="1:9" ht="20.100000000000001" customHeight="1" x14ac:dyDescent="0.2">
      <c r="A27" s="233" t="s">
        <v>1008</v>
      </c>
      <c r="B27" s="234" t="s">
        <v>1026</v>
      </c>
      <c r="C27" s="235"/>
      <c r="D27" s="236" t="s">
        <v>1017</v>
      </c>
      <c r="E27" s="282">
        <v>36</v>
      </c>
      <c r="F27" s="194">
        <f t="shared" si="0"/>
        <v>0</v>
      </c>
      <c r="G27" s="237">
        <f t="shared" si="2"/>
        <v>0</v>
      </c>
      <c r="H27" s="238">
        <f t="shared" si="1"/>
        <v>0</v>
      </c>
      <c r="I27" s="239"/>
    </row>
    <row r="28" spans="1:9" ht="20.100000000000001" customHeight="1" x14ac:dyDescent="0.2">
      <c r="A28" s="233" t="s">
        <v>1027</v>
      </c>
      <c r="B28" s="234" t="s">
        <v>1028</v>
      </c>
      <c r="C28" s="235"/>
      <c r="D28" s="236" t="s">
        <v>1017</v>
      </c>
      <c r="E28" s="282">
        <v>36</v>
      </c>
      <c r="F28" s="194">
        <f t="shared" si="0"/>
        <v>0</v>
      </c>
      <c r="G28" s="237">
        <f t="shared" si="2"/>
        <v>0</v>
      </c>
      <c r="H28" s="238">
        <f t="shared" si="1"/>
        <v>0</v>
      </c>
      <c r="I28" s="239"/>
    </row>
    <row r="29" spans="1:9" ht="20.100000000000001" customHeight="1" x14ac:dyDescent="0.2">
      <c r="A29" s="233" t="s">
        <v>122</v>
      </c>
      <c r="B29" s="234" t="s">
        <v>1029</v>
      </c>
      <c r="C29" s="235"/>
      <c r="D29" s="236" t="s">
        <v>1017</v>
      </c>
      <c r="E29" s="282">
        <v>36</v>
      </c>
      <c r="F29" s="194">
        <f t="shared" si="0"/>
        <v>0</v>
      </c>
      <c r="G29" s="237">
        <f t="shared" si="2"/>
        <v>0</v>
      </c>
      <c r="H29" s="238">
        <f t="shared" si="1"/>
        <v>0</v>
      </c>
      <c r="I29" s="239"/>
    </row>
    <row r="30" spans="1:9" ht="20.100000000000001" customHeight="1" x14ac:dyDescent="0.2">
      <c r="A30" s="233" t="s">
        <v>125</v>
      </c>
      <c r="B30" s="234" t="s">
        <v>1030</v>
      </c>
      <c r="C30" s="235"/>
      <c r="D30" s="236" t="s">
        <v>1017</v>
      </c>
      <c r="E30" s="282">
        <v>36</v>
      </c>
      <c r="F30" s="194">
        <f t="shared" si="0"/>
        <v>0</v>
      </c>
      <c r="G30" s="237">
        <f t="shared" si="2"/>
        <v>0</v>
      </c>
      <c r="H30" s="238">
        <f t="shared" si="1"/>
        <v>0</v>
      </c>
      <c r="I30" s="239"/>
    </row>
    <row r="31" spans="1:9" ht="20.100000000000001" customHeight="1" x14ac:dyDescent="0.2">
      <c r="A31" s="233" t="s">
        <v>128</v>
      </c>
      <c r="B31" s="234" t="s">
        <v>1031</v>
      </c>
      <c r="C31" s="235"/>
      <c r="D31" s="236" t="s">
        <v>1017</v>
      </c>
      <c r="E31" s="282">
        <v>36</v>
      </c>
      <c r="F31" s="194">
        <f t="shared" si="0"/>
        <v>0</v>
      </c>
      <c r="G31" s="237">
        <f t="shared" si="2"/>
        <v>0</v>
      </c>
      <c r="H31" s="238">
        <f t="shared" si="1"/>
        <v>0</v>
      </c>
      <c r="I31" s="239"/>
    </row>
    <row r="32" spans="1:9" ht="20.100000000000001" customHeight="1" x14ac:dyDescent="0.2">
      <c r="A32" s="233" t="s">
        <v>66</v>
      </c>
      <c r="B32" s="234" t="s">
        <v>1032</v>
      </c>
      <c r="C32" s="235"/>
      <c r="D32" s="236" t="s">
        <v>1017</v>
      </c>
      <c r="E32" s="282">
        <v>36</v>
      </c>
      <c r="F32" s="194">
        <f t="shared" si="0"/>
        <v>0</v>
      </c>
      <c r="G32" s="237">
        <f t="shared" si="2"/>
        <v>0</v>
      </c>
      <c r="H32" s="238">
        <f t="shared" si="1"/>
        <v>0</v>
      </c>
      <c r="I32" s="239"/>
    </row>
    <row r="33" spans="1:9" ht="20.100000000000001" customHeight="1" x14ac:dyDescent="0.2">
      <c r="A33" s="233" t="s">
        <v>67</v>
      </c>
      <c r="B33" s="234" t="s">
        <v>1033</v>
      </c>
      <c r="C33" s="235"/>
      <c r="D33" s="236" t="s">
        <v>1017</v>
      </c>
      <c r="E33" s="282">
        <v>36</v>
      </c>
      <c r="F33" s="194">
        <f t="shared" si="0"/>
        <v>0</v>
      </c>
      <c r="G33" s="237">
        <f t="shared" si="2"/>
        <v>0</v>
      </c>
      <c r="H33" s="238">
        <f t="shared" si="1"/>
        <v>0</v>
      </c>
      <c r="I33" s="239"/>
    </row>
    <row r="34" spans="1:9" ht="20.100000000000001" customHeight="1" x14ac:dyDescent="0.2">
      <c r="A34" s="241"/>
      <c r="B34" s="242"/>
      <c r="C34" s="243"/>
      <c r="D34" s="244"/>
      <c r="E34" s="245"/>
      <c r="F34" s="246"/>
      <c r="G34" s="246"/>
      <c r="H34" s="247"/>
      <c r="I34" s="232"/>
    </row>
    <row r="35" spans="1:9" ht="20.100000000000001" customHeight="1" x14ac:dyDescent="0.2">
      <c r="A35" s="248" t="s">
        <v>4</v>
      </c>
      <c r="B35" s="291" t="s">
        <v>20</v>
      </c>
      <c r="C35" s="291"/>
      <c r="D35" s="291"/>
      <c r="E35" s="291"/>
      <c r="F35" s="292"/>
      <c r="G35" s="249">
        <f>SUM(G18:G34)</f>
        <v>0</v>
      </c>
      <c r="H35" s="250">
        <f>SUM(H18:H34)</f>
        <v>0</v>
      </c>
      <c r="I35" s="232"/>
    </row>
    <row r="36" spans="1:9" ht="20.100000000000001" customHeight="1" thickBot="1" x14ac:dyDescent="0.25">
      <c r="G36" s="251"/>
    </row>
    <row r="37" spans="1:9" ht="20.100000000000001" customHeight="1" thickTop="1" x14ac:dyDescent="0.2">
      <c r="A37" s="252" t="s">
        <v>1010</v>
      </c>
      <c r="B37" s="253" t="s">
        <v>11</v>
      </c>
      <c r="C37" s="254"/>
      <c r="D37" s="255"/>
      <c r="E37" s="256"/>
      <c r="F37" s="257"/>
      <c r="G37" s="258">
        <f>G35</f>
        <v>0</v>
      </c>
      <c r="H37" s="259"/>
    </row>
    <row r="38" spans="1:9" ht="20.100000000000001" customHeight="1" x14ac:dyDescent="0.2">
      <c r="A38" s="260" t="s">
        <v>1011</v>
      </c>
      <c r="B38" s="261" t="str">
        <f>CONCATENATE("GASTOS GENERALES  ",TEXT(E38*100,"00,00")," % de ( 1 )")</f>
        <v>GASTOS GENERALES  00,00 % de ( 1 )</v>
      </c>
      <c r="C38" s="261"/>
      <c r="D38" s="262"/>
      <c r="E38" s="212">
        <f>IF(Costo_Costo=0,0,Monto_Gastos_Generales/Costo_Costo)</f>
        <v>0</v>
      </c>
      <c r="F38" s="263"/>
      <c r="G38" s="264">
        <f>IF(E38=0,,ROUND(E38*G37,2))</f>
        <v>0</v>
      </c>
      <c r="H38" s="262"/>
    </row>
    <row r="39" spans="1:9" ht="20.100000000000001" customHeight="1" x14ac:dyDescent="0.2">
      <c r="A39" s="260" t="s">
        <v>1012</v>
      </c>
      <c r="B39" s="261" t="str">
        <f>CONCATENATE("BENEFICIOS  ",E39*100," % de ( 1 + 2 )")</f>
        <v>BENEFICIOS  0 % de ( 1 + 2 )</v>
      </c>
      <c r="C39" s="261"/>
      <c r="D39" s="262"/>
      <c r="E39" s="212"/>
      <c r="F39" s="263"/>
      <c r="G39" s="264">
        <f>IF(E39=0,,ROUND(E39*(G37+G38),2))</f>
        <v>0</v>
      </c>
      <c r="H39" s="262"/>
    </row>
    <row r="40" spans="1:9" ht="20.100000000000001" customHeight="1" x14ac:dyDescent="0.2">
      <c r="A40" s="260" t="s">
        <v>1013</v>
      </c>
      <c r="B40" s="265" t="s">
        <v>10</v>
      </c>
      <c r="C40" s="266"/>
      <c r="D40" s="262"/>
      <c r="E40" s="215"/>
      <c r="F40" s="263"/>
      <c r="G40" s="264">
        <f>G37+G38+G39</f>
        <v>0</v>
      </c>
      <c r="H40" s="262"/>
    </row>
    <row r="41" spans="1:9" ht="20.100000000000001" customHeight="1" x14ac:dyDescent="0.2">
      <c r="A41" s="260" t="s">
        <v>1014</v>
      </c>
      <c r="B41" s="261" t="str">
        <f>CONCATENATE("INGRESOS BRUTOS Y LOTE HOGAR  ",E41*100," % de ( 4 )")</f>
        <v>INGRESOS BRUTOS Y LOTE HOGAR  0 % de ( 4 )</v>
      </c>
      <c r="C41" s="261"/>
      <c r="D41" s="262"/>
      <c r="E41" s="212"/>
      <c r="F41" s="263"/>
      <c r="G41" s="264">
        <f>IF(E41=0,,ROUND(E41*G40,2))</f>
        <v>0</v>
      </c>
      <c r="H41" s="262"/>
    </row>
    <row r="42" spans="1:9" ht="20.100000000000001" customHeight="1" thickBot="1" x14ac:dyDescent="0.25">
      <c r="A42" s="267" t="s">
        <v>1015</v>
      </c>
      <c r="B42" s="268" t="str">
        <f>CONCATENATE("IMPUESTO AL VALOR AGREGADO ",E42*100," % de ( 4 )")</f>
        <v>IMPUESTO AL VALOR AGREGADO 21 % de ( 4 )</v>
      </c>
      <c r="C42" s="268"/>
      <c r="D42" s="269"/>
      <c r="E42" s="270">
        <v>0.21</v>
      </c>
      <c r="F42" s="271"/>
      <c r="G42" s="272">
        <f>IF(E42=0,,ROUND(E42*G40,2))</f>
        <v>0</v>
      </c>
      <c r="H42" s="262"/>
    </row>
    <row r="43" spans="1:9" ht="20.100000000000001" customHeight="1" thickTop="1" x14ac:dyDescent="0.2">
      <c r="A43" s="273"/>
      <c r="B43" s="261"/>
      <c r="C43" s="261"/>
      <c r="D43" s="262"/>
      <c r="E43" s="195"/>
      <c r="F43" s="263"/>
      <c r="G43" s="274"/>
      <c r="H43" s="262"/>
    </row>
    <row r="44" spans="1:9" ht="20.100000000000001" customHeight="1" x14ac:dyDescent="0.2">
      <c r="A44" s="275"/>
      <c r="B44" s="275" t="s">
        <v>12</v>
      </c>
      <c r="C44" s="275"/>
      <c r="D44" s="262"/>
      <c r="E44" s="215"/>
      <c r="F44" s="263"/>
      <c r="G44" s="274">
        <f>G40+G41+G42</f>
        <v>0</v>
      </c>
      <c r="H44" s="262"/>
    </row>
    <row r="45" spans="1:9" ht="20.100000000000001" customHeight="1" x14ac:dyDescent="0.2">
      <c r="A45" s="276"/>
      <c r="B45" s="263"/>
      <c r="C45" s="263"/>
      <c r="D45" s="259"/>
      <c r="E45" s="277"/>
      <c r="F45" s="263"/>
      <c r="G45" s="263"/>
      <c r="H45" s="278"/>
    </row>
    <row r="46" spans="1:9" ht="20.100000000000001" customHeight="1" x14ac:dyDescent="0.2">
      <c r="H46" s="279"/>
    </row>
    <row r="47" spans="1:9" ht="60" customHeight="1" x14ac:dyDescent="0.2">
      <c r="B47" s="296" t="str">
        <f>n!A3</f>
        <v>El presente presupuesto asciende a la suma de Pesos: CERO CON 00/100.-</v>
      </c>
      <c r="C47" s="296"/>
      <c r="D47" s="296"/>
      <c r="E47" s="296"/>
      <c r="F47" s="296"/>
      <c r="G47" s="296"/>
      <c r="H47" s="280"/>
    </row>
    <row r="48" spans="1:9" ht="20.100000000000001" customHeight="1" x14ac:dyDescent="0.2">
      <c r="A48" s="281" t="s">
        <v>1038</v>
      </c>
      <c r="B48" s="280"/>
      <c r="C48" s="280"/>
      <c r="D48" s="280"/>
      <c r="E48" s="280"/>
      <c r="F48" s="280"/>
      <c r="G48" s="280"/>
      <c r="H48" s="280"/>
    </row>
    <row r="49" spans="2:5" x14ac:dyDescent="0.2">
      <c r="B49" s="281" t="s">
        <v>138</v>
      </c>
      <c r="E49" s="227">
        <f>IF(G37=0,0,G44/G37)</f>
        <v>0</v>
      </c>
    </row>
  </sheetData>
  <sheetProtection algorithmName="SHA-512" hashValue="1Tv2bm8aewcXm8uUyTmKUtjWk4Ca/Fjqt1gLBD+dwg2bMzKMiXVadX5due/ZTpk1QbpqhTQJOCBzierJ7p2lUw==" saltValue="1szBgph0lhGIikEJiWgwjg==" spinCount="100000" sheet="1" objects="1" scenarios="1" formatCells="0" selectLockedCells="1"/>
  <mergeCells count="11">
    <mergeCell ref="C2:H2"/>
    <mergeCell ref="I15:I16"/>
    <mergeCell ref="B35:F35"/>
    <mergeCell ref="A13:H13"/>
    <mergeCell ref="B47:G47"/>
    <mergeCell ref="F15:G15"/>
    <mergeCell ref="H15:H16"/>
    <mergeCell ref="A15:A16"/>
    <mergeCell ref="D15:D16"/>
    <mergeCell ref="E15:E16"/>
    <mergeCell ref="B15:C16"/>
  </mergeCells>
  <conditionalFormatting sqref="A45:E45 A38:D44 H46">
    <cfRule type="expression" dxfId="42" priority="153" stopIfTrue="1">
      <formula>#REF!=1</formula>
    </cfRule>
  </conditionalFormatting>
  <conditionalFormatting sqref="A18:A26 A34:A35">
    <cfRule type="expression" dxfId="41" priority="154" stopIfTrue="1">
      <formula>#REF!&gt;0</formula>
    </cfRule>
    <cfRule type="expression" dxfId="40" priority="155" stopIfTrue="1">
      <formula>#REF!&gt;0</formula>
    </cfRule>
    <cfRule type="expression" dxfId="39" priority="156" stopIfTrue="1">
      <formula>#REF!&gt;0</formula>
    </cfRule>
  </conditionalFormatting>
  <conditionalFormatting sqref="B18:C18 C28 C33 C23:C26 C19:C21 B34:C34 C30:C31 B19:B33">
    <cfRule type="expression" dxfId="38" priority="157" stopIfTrue="1">
      <formula>#REF!&gt;0</formula>
    </cfRule>
    <cfRule type="expression" dxfId="37" priority="158" stopIfTrue="1">
      <formula>#REF!&gt;0</formula>
    </cfRule>
    <cfRule type="expression" dxfId="36" priority="159" stopIfTrue="1">
      <formula>#REF!&gt;0</formula>
    </cfRule>
  </conditionalFormatting>
  <conditionalFormatting sqref="A37:D37 D45 B38:C39 B41:C44 A39 A41">
    <cfRule type="expression" dxfId="35" priority="160" stopIfTrue="1">
      <formula>#REF!=1</formula>
    </cfRule>
  </conditionalFormatting>
  <conditionalFormatting sqref="E45:H45 D37:D45 F37:H44 B37:C39 B41:C45 A37:A44">
    <cfRule type="expression" dxfId="34" priority="161" stopIfTrue="1">
      <formula>#REF!=1</formula>
    </cfRule>
  </conditionalFormatting>
  <conditionalFormatting sqref="H38">
    <cfRule type="expression" dxfId="33" priority="151" stopIfTrue="1">
      <formula>#REF!=1</formula>
    </cfRule>
  </conditionalFormatting>
  <conditionalFormatting sqref="H40">
    <cfRule type="expression" dxfId="32" priority="150" stopIfTrue="1">
      <formula>#REF!=1</formula>
    </cfRule>
  </conditionalFormatting>
  <conditionalFormatting sqref="H42:H43">
    <cfRule type="expression" dxfId="31" priority="149" stopIfTrue="1">
      <formula>#REF!=1</formula>
    </cfRule>
  </conditionalFormatting>
  <conditionalFormatting sqref="H44">
    <cfRule type="expression" dxfId="30" priority="148" stopIfTrue="1">
      <formula>#REF!=1</formula>
    </cfRule>
  </conditionalFormatting>
  <conditionalFormatting sqref="H41">
    <cfRule type="expression" dxfId="29" priority="147" stopIfTrue="1">
      <formula>#REF!=1</formula>
    </cfRule>
  </conditionalFormatting>
  <conditionalFormatting sqref="H39">
    <cfRule type="expression" dxfId="28" priority="146" stopIfTrue="1">
      <formula>#REF!=1</formula>
    </cfRule>
  </conditionalFormatting>
  <conditionalFormatting sqref="A37 A39 A41">
    <cfRule type="expression" dxfId="27" priority="145" stopIfTrue="1">
      <formula>#REF!=1</formula>
    </cfRule>
  </conditionalFormatting>
  <conditionalFormatting sqref="B37:C37">
    <cfRule type="expression" dxfId="26" priority="144" stopIfTrue="1">
      <formula>#REF!=1</formula>
    </cfRule>
  </conditionalFormatting>
  <conditionalFormatting sqref="B40:C40">
    <cfRule type="expression" dxfId="25" priority="143" stopIfTrue="1">
      <formula>#REF!=1</formula>
    </cfRule>
  </conditionalFormatting>
  <conditionalFormatting sqref="B42:C43">
    <cfRule type="expression" dxfId="24" priority="142" stopIfTrue="1">
      <formula>#REF!=1</formula>
    </cfRule>
  </conditionalFormatting>
  <conditionalFormatting sqref="A38 A40 A42:A43">
    <cfRule type="expression" dxfId="23" priority="141" stopIfTrue="1">
      <formula>#REF!=1</formula>
    </cfRule>
  </conditionalFormatting>
  <conditionalFormatting sqref="A38 A40 A42:A43">
    <cfRule type="expression" dxfId="22" priority="140" stopIfTrue="1">
      <formula>#REF!=1</formula>
    </cfRule>
  </conditionalFormatting>
  <conditionalFormatting sqref="C22">
    <cfRule type="expression" dxfId="21" priority="137" stopIfTrue="1">
      <formula>#REF!&gt;0</formula>
    </cfRule>
    <cfRule type="expression" dxfId="20" priority="138" stopIfTrue="1">
      <formula>#REF!&gt;0</formula>
    </cfRule>
    <cfRule type="expression" dxfId="19" priority="139" stopIfTrue="1">
      <formula>#REF!&gt;0</formula>
    </cfRule>
  </conditionalFormatting>
  <conditionalFormatting sqref="A27:A33">
    <cfRule type="expression" dxfId="18" priority="128" stopIfTrue="1">
      <formula>#REF!&gt;0</formula>
    </cfRule>
    <cfRule type="expression" dxfId="17" priority="129" stopIfTrue="1">
      <formula>#REF!&gt;0</formula>
    </cfRule>
    <cfRule type="expression" dxfId="16" priority="130" stopIfTrue="1">
      <formula>#REF!&gt;0</formula>
    </cfRule>
  </conditionalFormatting>
  <conditionalFormatting sqref="C27">
    <cfRule type="expression" dxfId="15" priority="131" stopIfTrue="1">
      <formula>#REF!&gt;0</formula>
    </cfRule>
    <cfRule type="expression" dxfId="14" priority="132" stopIfTrue="1">
      <formula>#REF!&gt;0</formula>
    </cfRule>
    <cfRule type="expression" dxfId="13" priority="133" stopIfTrue="1">
      <formula>#REF!&gt;0</formula>
    </cfRule>
  </conditionalFormatting>
  <conditionalFormatting sqref="C29">
    <cfRule type="expression" dxfId="12" priority="125" stopIfTrue="1">
      <formula>#REF!&gt;0</formula>
    </cfRule>
    <cfRule type="expression" dxfId="11" priority="126" stopIfTrue="1">
      <formula>#REF!&gt;0</formula>
    </cfRule>
    <cfRule type="expression" dxfId="10" priority="127" stopIfTrue="1">
      <formula>#REF!&gt;0</formula>
    </cfRule>
  </conditionalFormatting>
  <conditionalFormatting sqref="C32">
    <cfRule type="expression" dxfId="9" priority="113" stopIfTrue="1">
      <formula>#REF!&gt;0</formula>
    </cfRule>
    <cfRule type="expression" dxfId="8" priority="114" stopIfTrue="1">
      <formula>#REF!&gt;0</formula>
    </cfRule>
    <cfRule type="expression" dxfId="7" priority="115" stopIfTrue="1">
      <formula>#REF!&gt;0</formula>
    </cfRule>
  </conditionalFormatting>
  <conditionalFormatting sqref="B41:C41">
    <cfRule type="expression" dxfId="6" priority="10" stopIfTrue="1">
      <formula>#REF!=1</formula>
    </cfRule>
  </conditionalFormatting>
  <pageMargins left="1.1811023622047245" right="0.78740157480314965" top="0.98425196850393704" bottom="0.78740157480314965" header="0.39370078740157483" footer="0.39370078740157483"/>
  <pageSetup paperSize="9" scale="63" fitToHeight="0" orientation="portrait" r:id="rId1"/>
  <headerFooter>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0"/>
  <sheetViews>
    <sheetView showGridLines="0" showZeros="0" tabSelected="1" view="pageBreakPreview" zoomScale="115" zoomScaleNormal="120" zoomScaleSheetLayoutView="115" workbookViewId="0">
      <selection activeCell="C13" sqref="C13"/>
    </sheetView>
  </sheetViews>
  <sheetFormatPr baseColWidth="10" defaultRowHeight="20.100000000000001" customHeight="1" x14ac:dyDescent="0.2"/>
  <cols>
    <col min="1" max="1" width="15.7109375" style="283" customWidth="1"/>
    <col min="2" max="2" width="20.7109375" style="283" customWidth="1"/>
    <col min="3" max="3" width="40.7109375" style="283" customWidth="1"/>
    <col min="4" max="4" width="10.7109375" style="283" customWidth="1"/>
    <col min="5" max="5" width="12.7109375" style="283" customWidth="1"/>
    <col min="6" max="7" width="15.7109375" style="283" customWidth="1"/>
    <col min="8" max="16384" width="11.42578125" style="283"/>
  </cols>
  <sheetData>
    <row r="1" spans="1:7" ht="20.100000000000001" customHeight="1" thickTop="1" x14ac:dyDescent="0.2">
      <c r="A1" s="298" t="s">
        <v>39</v>
      </c>
      <c r="B1" s="299"/>
      <c r="C1" s="299"/>
      <c r="D1" s="299"/>
      <c r="E1" s="299"/>
      <c r="F1" s="299"/>
      <c r="G1" s="300"/>
    </row>
    <row r="2" spans="1:7" ht="20.100000000000001" customHeight="1" x14ac:dyDescent="0.2">
      <c r="A2" s="109" t="s">
        <v>818</v>
      </c>
      <c r="B2" s="110" t="str">
        <f>Comitente</f>
        <v>DIRECCIÓN DE ESPACIOS VERDE</v>
      </c>
      <c r="C2" s="111"/>
      <c r="D2" s="112"/>
      <c r="E2" s="112"/>
      <c r="F2" s="113"/>
      <c r="G2" s="114"/>
    </row>
    <row r="3" spans="1:7" ht="20.100000000000001" customHeight="1" x14ac:dyDescent="0.2">
      <c r="A3" s="109" t="s">
        <v>819</v>
      </c>
      <c r="B3" s="110">
        <f>Contratista</f>
        <v>0</v>
      </c>
      <c r="C3" s="115"/>
      <c r="D3" s="115"/>
      <c r="E3" s="115"/>
      <c r="F3" s="110"/>
      <c r="G3" s="116"/>
    </row>
    <row r="4" spans="1:7" ht="20.100000000000001" customHeight="1" x14ac:dyDescent="0.2">
      <c r="A4" s="109" t="s">
        <v>26</v>
      </c>
      <c r="B4" s="110" t="str">
        <f>Obra</f>
        <v>MANTENIMIENTO ESPACIOS VERDES Y SISTEMA RIEGO ACCESO SUR
RENGLÓN 2</v>
      </c>
      <c r="C4" s="115"/>
      <c r="D4" s="115"/>
      <c r="E4" s="115"/>
      <c r="F4" s="110" t="s">
        <v>40</v>
      </c>
      <c r="G4" s="116">
        <f>Fecha_Base</f>
        <v>42907</v>
      </c>
    </row>
    <row r="5" spans="1:7" ht="20.100000000000001" customHeight="1" x14ac:dyDescent="0.2">
      <c r="A5" s="117" t="s">
        <v>817</v>
      </c>
      <c r="B5" s="118" t="str">
        <f>Ubicación</f>
        <v>DEPARTAMENTOS: CAPITAL - SANTA LUCIA - RIVADAVIA</v>
      </c>
      <c r="C5" s="118"/>
      <c r="D5" s="119"/>
      <c r="E5" s="120"/>
      <c r="F5" s="121"/>
      <c r="G5" s="122"/>
    </row>
    <row r="6" spans="1:7" ht="20.100000000000001" customHeight="1" x14ac:dyDescent="0.2">
      <c r="A6" s="117" t="s">
        <v>41</v>
      </c>
      <c r="B6" s="197"/>
      <c r="C6" s="124" t="str">
        <f>IF(B6="","",VLOOKUP(B6,Computo_Presupuesto,2,FALSE))</f>
        <v/>
      </c>
      <c r="D6" s="284"/>
      <c r="E6" s="120"/>
      <c r="F6" s="121"/>
      <c r="G6" s="122"/>
    </row>
    <row r="7" spans="1:7" ht="20.100000000000001" customHeight="1" x14ac:dyDescent="0.2">
      <c r="A7" s="117" t="s">
        <v>27</v>
      </c>
      <c r="B7" s="196">
        <v>1</v>
      </c>
      <c r="C7" s="124" t="str">
        <f>IF(B7=0,"",VLOOKUP(B7,Computo_Presupuesto,2,FALSE))</f>
        <v>SIEGA Y CONTROL DE LA CARPETA VERDE</v>
      </c>
      <c r="D7" s="119"/>
      <c r="E7" s="120"/>
      <c r="F7" s="118" t="s">
        <v>28</v>
      </c>
      <c r="G7" s="125" t="str">
        <f>IF(B7=0,"",VLOOKUP(B7,Computo_Presupuesto,4,FALSE))</f>
        <v>MES</v>
      </c>
    </row>
    <row r="8" spans="1:7" ht="20.100000000000001" customHeight="1" x14ac:dyDescent="0.2">
      <c r="A8" s="117"/>
      <c r="B8" s="118"/>
      <c r="C8" s="124"/>
      <c r="D8" s="119"/>
      <c r="E8" s="120"/>
      <c r="F8" s="124"/>
      <c r="G8" s="126"/>
    </row>
    <row r="9" spans="1:7" ht="20.100000000000001" customHeight="1" x14ac:dyDescent="0.2">
      <c r="A9" s="305" t="s">
        <v>680</v>
      </c>
      <c r="B9" s="306"/>
      <c r="C9" s="301" t="s">
        <v>0</v>
      </c>
      <c r="D9" s="301" t="s">
        <v>29</v>
      </c>
      <c r="E9" s="302" t="s">
        <v>30</v>
      </c>
      <c r="F9" s="303" t="s">
        <v>31</v>
      </c>
      <c r="G9" s="304" t="s">
        <v>32</v>
      </c>
    </row>
    <row r="10" spans="1:7" s="285" customFormat="1" ht="20.100000000000001" customHeight="1" x14ac:dyDescent="0.2">
      <c r="A10" s="127" t="s">
        <v>681</v>
      </c>
      <c r="B10" s="128" t="s">
        <v>682</v>
      </c>
      <c r="C10" s="301"/>
      <c r="D10" s="301"/>
      <c r="E10" s="302"/>
      <c r="F10" s="303"/>
      <c r="G10" s="304"/>
    </row>
    <row r="11" spans="1:7" ht="20.100000000000001" customHeight="1" x14ac:dyDescent="0.2">
      <c r="A11" s="210"/>
      <c r="B11" s="129"/>
      <c r="C11" s="130" t="s">
        <v>820</v>
      </c>
      <c r="D11" s="131"/>
      <c r="E11" s="132"/>
      <c r="F11" s="133"/>
      <c r="G11" s="134"/>
    </row>
    <row r="12" spans="1:7" ht="20.100000000000001" customHeight="1" x14ac:dyDescent="0.2">
      <c r="A12" s="201"/>
      <c r="B12" s="286">
        <f t="shared" ref="B12:B23" si="0">IF(A12=0,0,VLOOKUP(A12,Tabla_Indices,2,FALSE))</f>
        <v>0</v>
      </c>
      <c r="C12" s="202"/>
      <c r="D12" s="203"/>
      <c r="E12" s="204"/>
      <c r="F12" s="205"/>
      <c r="G12" s="135">
        <f>ROUND(E12*F12,2)</f>
        <v>0</v>
      </c>
    </row>
    <row r="13" spans="1:7" ht="20.100000000000001" customHeight="1" x14ac:dyDescent="0.2">
      <c r="A13" s="201"/>
      <c r="B13" s="286">
        <f t="shared" si="0"/>
        <v>0</v>
      </c>
      <c r="C13" s="202"/>
      <c r="D13" s="203"/>
      <c r="E13" s="204"/>
      <c r="F13" s="205"/>
      <c r="G13" s="135">
        <f t="shared" ref="G13:G23" si="1">ROUND(E13*F13,2)</f>
        <v>0</v>
      </c>
    </row>
    <row r="14" spans="1:7" ht="20.100000000000001" customHeight="1" x14ac:dyDescent="0.2">
      <c r="A14" s="201"/>
      <c r="B14" s="286">
        <f t="shared" si="0"/>
        <v>0</v>
      </c>
      <c r="C14" s="202"/>
      <c r="D14" s="203"/>
      <c r="E14" s="204"/>
      <c r="F14" s="205"/>
      <c r="G14" s="135">
        <f t="shared" si="1"/>
        <v>0</v>
      </c>
    </row>
    <row r="15" spans="1:7" ht="20.100000000000001" customHeight="1" x14ac:dyDescent="0.2">
      <c r="A15" s="201"/>
      <c r="B15" s="286">
        <f t="shared" si="0"/>
        <v>0</v>
      </c>
      <c r="C15" s="202"/>
      <c r="D15" s="203"/>
      <c r="E15" s="204"/>
      <c r="F15" s="205"/>
      <c r="G15" s="135">
        <f t="shared" si="1"/>
        <v>0</v>
      </c>
    </row>
    <row r="16" spans="1:7" ht="20.100000000000001" customHeight="1" x14ac:dyDescent="0.2">
      <c r="A16" s="201"/>
      <c r="B16" s="286">
        <f t="shared" si="0"/>
        <v>0</v>
      </c>
      <c r="C16" s="202"/>
      <c r="D16" s="203"/>
      <c r="E16" s="206"/>
      <c r="F16" s="205"/>
      <c r="G16" s="135">
        <f t="shared" si="1"/>
        <v>0</v>
      </c>
    </row>
    <row r="17" spans="1:7" ht="20.100000000000001" customHeight="1" x14ac:dyDescent="0.2">
      <c r="A17" s="201"/>
      <c r="B17" s="286">
        <f t="shared" si="0"/>
        <v>0</v>
      </c>
      <c r="C17" s="202"/>
      <c r="D17" s="203"/>
      <c r="E17" s="206"/>
      <c r="F17" s="205"/>
      <c r="G17" s="135">
        <f t="shared" si="1"/>
        <v>0</v>
      </c>
    </row>
    <row r="18" spans="1:7" ht="20.100000000000001" customHeight="1" x14ac:dyDescent="0.2">
      <c r="A18" s="201"/>
      <c r="B18" s="286">
        <f t="shared" si="0"/>
        <v>0</v>
      </c>
      <c r="C18" s="202"/>
      <c r="D18" s="203"/>
      <c r="E18" s="204"/>
      <c r="F18" s="205"/>
      <c r="G18" s="135">
        <f t="shared" si="1"/>
        <v>0</v>
      </c>
    </row>
    <row r="19" spans="1:7" ht="20.100000000000001" customHeight="1" x14ac:dyDescent="0.2">
      <c r="A19" s="201"/>
      <c r="B19" s="286">
        <f t="shared" si="0"/>
        <v>0</v>
      </c>
      <c r="C19" s="202"/>
      <c r="D19" s="203"/>
      <c r="E19" s="204"/>
      <c r="F19" s="205"/>
      <c r="G19" s="135">
        <f t="shared" si="1"/>
        <v>0</v>
      </c>
    </row>
    <row r="20" spans="1:7" ht="20.100000000000001" customHeight="1" x14ac:dyDescent="0.2">
      <c r="A20" s="201"/>
      <c r="B20" s="286">
        <f t="shared" si="0"/>
        <v>0</v>
      </c>
      <c r="C20" s="202"/>
      <c r="D20" s="203"/>
      <c r="E20" s="204"/>
      <c r="F20" s="205"/>
      <c r="G20" s="135">
        <f t="shared" si="1"/>
        <v>0</v>
      </c>
    </row>
    <row r="21" spans="1:7" ht="20.100000000000001" customHeight="1" x14ac:dyDescent="0.2">
      <c r="A21" s="201"/>
      <c r="B21" s="286">
        <f t="shared" si="0"/>
        <v>0</v>
      </c>
      <c r="C21" s="202"/>
      <c r="D21" s="203"/>
      <c r="E21" s="204"/>
      <c r="F21" s="205"/>
      <c r="G21" s="135">
        <f t="shared" si="1"/>
        <v>0</v>
      </c>
    </row>
    <row r="22" spans="1:7" ht="20.100000000000001" customHeight="1" x14ac:dyDescent="0.2">
      <c r="A22" s="201"/>
      <c r="B22" s="286">
        <f t="shared" si="0"/>
        <v>0</v>
      </c>
      <c r="C22" s="202"/>
      <c r="D22" s="203"/>
      <c r="E22" s="204"/>
      <c r="F22" s="205"/>
      <c r="G22" s="135">
        <f t="shared" si="1"/>
        <v>0</v>
      </c>
    </row>
    <row r="23" spans="1:7" ht="20.100000000000001" customHeight="1" x14ac:dyDescent="0.2">
      <c r="A23" s="201"/>
      <c r="B23" s="286">
        <f t="shared" si="0"/>
        <v>0</v>
      </c>
      <c r="C23" s="202"/>
      <c r="D23" s="203"/>
      <c r="E23" s="204"/>
      <c r="F23" s="205"/>
      <c r="G23" s="135">
        <f t="shared" si="1"/>
        <v>0</v>
      </c>
    </row>
    <row r="24" spans="1:7" ht="20.100000000000001" customHeight="1" x14ac:dyDescent="0.2">
      <c r="A24" s="136"/>
      <c r="B24" s="124"/>
      <c r="C24" s="124"/>
      <c r="D24" s="119"/>
      <c r="E24" s="120"/>
      <c r="F24" s="137" t="s">
        <v>33</v>
      </c>
      <c r="G24" s="138">
        <f>SUBTOTAL(9,G12:G23)</f>
        <v>0</v>
      </c>
    </row>
    <row r="25" spans="1:7" ht="20.100000000000001" customHeight="1" x14ac:dyDescent="0.2">
      <c r="A25" s="136"/>
      <c r="B25" s="124"/>
      <c r="C25" s="139" t="s">
        <v>821</v>
      </c>
      <c r="D25" s="119"/>
      <c r="E25" s="120"/>
      <c r="F25" s="121"/>
      <c r="G25" s="140"/>
    </row>
    <row r="26" spans="1:7" ht="20.100000000000001" customHeight="1" x14ac:dyDescent="0.2">
      <c r="A26" s="201"/>
      <c r="B26" s="286">
        <f>IF(A26=0,0,VLOOKUP(A26,Tabla_Indices,2,FALSE))</f>
        <v>0</v>
      </c>
      <c r="C26" s="207"/>
      <c r="D26" s="203"/>
      <c r="E26" s="204"/>
      <c r="F26" s="205"/>
      <c r="G26" s="135">
        <f>ROUND(E26*F26,2)</f>
        <v>0</v>
      </c>
    </row>
    <row r="27" spans="1:7" ht="20.100000000000001" customHeight="1" x14ac:dyDescent="0.2">
      <c r="A27" s="201"/>
      <c r="B27" s="286">
        <f>IF(A27=0,0,VLOOKUP(A27,Tabla_Indices,2,FALSE))</f>
        <v>0</v>
      </c>
      <c r="C27" s="202"/>
      <c r="D27" s="203"/>
      <c r="E27" s="204"/>
      <c r="F27" s="205"/>
      <c r="G27" s="135">
        <f t="shared" ref="G27:G35" si="2">ROUND(E27*F27,2)</f>
        <v>0</v>
      </c>
    </row>
    <row r="28" spans="1:7" ht="20.100000000000001" customHeight="1" x14ac:dyDescent="0.2">
      <c r="A28" s="201"/>
      <c r="B28" s="286"/>
      <c r="C28" s="202"/>
      <c r="D28" s="203"/>
      <c r="E28" s="204"/>
      <c r="F28" s="205"/>
      <c r="G28" s="135">
        <f t="shared" si="2"/>
        <v>0</v>
      </c>
    </row>
    <row r="29" spans="1:7" ht="20.100000000000001" customHeight="1" x14ac:dyDescent="0.2">
      <c r="A29" s="201"/>
      <c r="B29" s="286">
        <f t="shared" ref="B29:B35" si="3">IF(A29=0,0,VLOOKUP(A29,Tabla_Indices,2,FALSE))</f>
        <v>0</v>
      </c>
      <c r="C29" s="202"/>
      <c r="D29" s="203"/>
      <c r="E29" s="204"/>
      <c r="F29" s="205"/>
      <c r="G29" s="135">
        <f t="shared" si="2"/>
        <v>0</v>
      </c>
    </row>
    <row r="30" spans="1:7" ht="20.100000000000001" customHeight="1" x14ac:dyDescent="0.2">
      <c r="A30" s="201"/>
      <c r="B30" s="286">
        <f t="shared" si="3"/>
        <v>0</v>
      </c>
      <c r="C30" s="202"/>
      <c r="D30" s="203"/>
      <c r="E30" s="204"/>
      <c r="F30" s="205"/>
      <c r="G30" s="135">
        <f t="shared" si="2"/>
        <v>0</v>
      </c>
    </row>
    <row r="31" spans="1:7" ht="20.100000000000001" customHeight="1" x14ac:dyDescent="0.2">
      <c r="A31" s="201"/>
      <c r="B31" s="286">
        <f t="shared" si="3"/>
        <v>0</v>
      </c>
      <c r="C31" s="202"/>
      <c r="D31" s="203"/>
      <c r="E31" s="204"/>
      <c r="F31" s="205"/>
      <c r="G31" s="135">
        <f t="shared" si="2"/>
        <v>0</v>
      </c>
    </row>
    <row r="32" spans="1:7" ht="20.100000000000001" customHeight="1" x14ac:dyDescent="0.2">
      <c r="A32" s="201"/>
      <c r="B32" s="286">
        <f t="shared" si="3"/>
        <v>0</v>
      </c>
      <c r="C32" s="202"/>
      <c r="D32" s="203"/>
      <c r="E32" s="204"/>
      <c r="F32" s="205"/>
      <c r="G32" s="135">
        <f t="shared" si="2"/>
        <v>0</v>
      </c>
    </row>
    <row r="33" spans="1:7" ht="20.100000000000001" customHeight="1" x14ac:dyDescent="0.2">
      <c r="A33" s="201"/>
      <c r="B33" s="286">
        <f t="shared" si="3"/>
        <v>0</v>
      </c>
      <c r="C33" s="202"/>
      <c r="D33" s="203"/>
      <c r="E33" s="204"/>
      <c r="F33" s="205"/>
      <c r="G33" s="135">
        <f t="shared" si="2"/>
        <v>0</v>
      </c>
    </row>
    <row r="34" spans="1:7" ht="20.100000000000001" customHeight="1" x14ac:dyDescent="0.2">
      <c r="A34" s="201"/>
      <c r="B34" s="286">
        <f t="shared" si="3"/>
        <v>0</v>
      </c>
      <c r="C34" s="202"/>
      <c r="D34" s="203"/>
      <c r="E34" s="204"/>
      <c r="F34" s="205"/>
      <c r="G34" s="135">
        <f t="shared" si="2"/>
        <v>0</v>
      </c>
    </row>
    <row r="35" spans="1:7" ht="20.100000000000001" customHeight="1" x14ac:dyDescent="0.2">
      <c r="A35" s="201"/>
      <c r="B35" s="286">
        <f t="shared" si="3"/>
        <v>0</v>
      </c>
      <c r="C35" s="202"/>
      <c r="D35" s="203"/>
      <c r="E35" s="204"/>
      <c r="F35" s="205"/>
      <c r="G35" s="135">
        <f t="shared" si="2"/>
        <v>0</v>
      </c>
    </row>
    <row r="36" spans="1:7" ht="20.100000000000001" customHeight="1" x14ac:dyDescent="0.2">
      <c r="A36" s="136"/>
      <c r="B36" s="124"/>
      <c r="C36" s="124"/>
      <c r="D36" s="119"/>
      <c r="E36" s="120"/>
      <c r="F36" s="137" t="s">
        <v>34</v>
      </c>
      <c r="G36" s="138">
        <f>SUBTOTAL(9,G26:G35)</f>
        <v>0</v>
      </c>
    </row>
    <row r="37" spans="1:7" ht="20.100000000000001" customHeight="1" x14ac:dyDescent="0.2">
      <c r="A37" s="136"/>
      <c r="B37" s="124"/>
      <c r="C37" s="139" t="s">
        <v>822</v>
      </c>
      <c r="D37" s="119"/>
      <c r="E37" s="120"/>
      <c r="F37" s="124"/>
      <c r="G37" s="140"/>
    </row>
    <row r="38" spans="1:7" ht="20.100000000000001" customHeight="1" x14ac:dyDescent="0.2">
      <c r="A38" s="201"/>
      <c r="B38" s="286">
        <f t="shared" ref="B38:B46" si="4">IF(A38=0,0,VLOOKUP(A38,Tabla_Indices,2,FALSE))</f>
        <v>0</v>
      </c>
      <c r="C38" s="202"/>
      <c r="D38" s="203"/>
      <c r="E38" s="204"/>
      <c r="F38" s="205"/>
      <c r="G38" s="141">
        <f>ROUND(E38*F38,2)</f>
        <v>0</v>
      </c>
    </row>
    <row r="39" spans="1:7" ht="20.100000000000001" customHeight="1" x14ac:dyDescent="0.2">
      <c r="A39" s="201"/>
      <c r="B39" s="286">
        <f t="shared" si="4"/>
        <v>0</v>
      </c>
      <c r="C39" s="207"/>
      <c r="D39" s="203"/>
      <c r="E39" s="204"/>
      <c r="F39" s="205"/>
      <c r="G39" s="141">
        <f t="shared" ref="G39:G46" si="5">ROUND(E39*F39,2)</f>
        <v>0</v>
      </c>
    </row>
    <row r="40" spans="1:7" ht="20.100000000000001" customHeight="1" x14ac:dyDescent="0.2">
      <c r="A40" s="201"/>
      <c r="B40" s="286">
        <f t="shared" si="4"/>
        <v>0</v>
      </c>
      <c r="C40" s="209"/>
      <c r="D40" s="203"/>
      <c r="E40" s="204"/>
      <c r="F40" s="205"/>
      <c r="G40" s="141">
        <f t="shared" si="5"/>
        <v>0</v>
      </c>
    </row>
    <row r="41" spans="1:7" ht="20.100000000000001" customHeight="1" x14ac:dyDescent="0.2">
      <c r="A41" s="201"/>
      <c r="B41" s="286">
        <f t="shared" si="4"/>
        <v>0</v>
      </c>
      <c r="C41" s="209"/>
      <c r="D41" s="203"/>
      <c r="E41" s="204"/>
      <c r="F41" s="205"/>
      <c r="G41" s="141">
        <f t="shared" si="5"/>
        <v>0</v>
      </c>
    </row>
    <row r="42" spans="1:7" ht="20.100000000000001" customHeight="1" x14ac:dyDescent="0.2">
      <c r="A42" s="201"/>
      <c r="B42" s="286">
        <f t="shared" si="4"/>
        <v>0</v>
      </c>
      <c r="C42" s="209"/>
      <c r="D42" s="203"/>
      <c r="E42" s="204"/>
      <c r="F42" s="205"/>
      <c r="G42" s="141">
        <f t="shared" si="5"/>
        <v>0</v>
      </c>
    </row>
    <row r="43" spans="1:7" ht="20.100000000000001" customHeight="1" x14ac:dyDescent="0.2">
      <c r="A43" s="201"/>
      <c r="B43" s="286">
        <f t="shared" si="4"/>
        <v>0</v>
      </c>
      <c r="C43" s="209"/>
      <c r="D43" s="203"/>
      <c r="E43" s="204"/>
      <c r="F43" s="205"/>
      <c r="G43" s="141">
        <f t="shared" si="5"/>
        <v>0</v>
      </c>
    </row>
    <row r="44" spans="1:7" ht="20.100000000000001" customHeight="1" x14ac:dyDescent="0.2">
      <c r="A44" s="201"/>
      <c r="B44" s="286">
        <f t="shared" si="4"/>
        <v>0</v>
      </c>
      <c r="C44" s="202"/>
      <c r="D44" s="203"/>
      <c r="E44" s="204"/>
      <c r="F44" s="205"/>
      <c r="G44" s="141">
        <f t="shared" si="5"/>
        <v>0</v>
      </c>
    </row>
    <row r="45" spans="1:7" ht="20.100000000000001" customHeight="1" x14ac:dyDescent="0.2">
      <c r="A45" s="201"/>
      <c r="B45" s="286">
        <f t="shared" si="4"/>
        <v>0</v>
      </c>
      <c r="C45" s="202"/>
      <c r="D45" s="203"/>
      <c r="E45" s="204"/>
      <c r="F45" s="205"/>
      <c r="G45" s="141">
        <f t="shared" si="5"/>
        <v>0</v>
      </c>
    </row>
    <row r="46" spans="1:7" ht="20.100000000000001" customHeight="1" x14ac:dyDescent="0.2">
      <c r="A46" s="201"/>
      <c r="B46" s="286">
        <f t="shared" si="4"/>
        <v>0</v>
      </c>
      <c r="C46" s="202"/>
      <c r="D46" s="203"/>
      <c r="E46" s="204"/>
      <c r="F46" s="205"/>
      <c r="G46" s="141">
        <f t="shared" si="5"/>
        <v>0</v>
      </c>
    </row>
    <row r="47" spans="1:7" ht="20.100000000000001" customHeight="1" x14ac:dyDescent="0.2">
      <c r="A47" s="186"/>
      <c r="B47" s="119"/>
      <c r="C47" s="124"/>
      <c r="D47" s="119"/>
      <c r="E47" s="120"/>
      <c r="F47" s="137" t="s">
        <v>35</v>
      </c>
      <c r="G47" s="138">
        <f>SUBTOTAL(9,G38:G46)</f>
        <v>0</v>
      </c>
    </row>
    <row r="48" spans="1:7" ht="20.100000000000001" customHeight="1" thickBot="1" x14ac:dyDescent="0.25">
      <c r="A48" s="143"/>
      <c r="B48" s="144"/>
      <c r="C48" s="145"/>
      <c r="D48" s="144"/>
      <c r="E48" s="146"/>
      <c r="F48" s="147"/>
      <c r="G48" s="148"/>
    </row>
    <row r="49" spans="1:7" ht="20.100000000000001" customHeight="1" thickBot="1" x14ac:dyDescent="0.25">
      <c r="A49" s="187">
        <f>B7</f>
        <v>1</v>
      </c>
      <c r="B49" s="185" t="str">
        <f>C7</f>
        <v>SIEGA Y CONTROL DE LA CARPETA VERDE</v>
      </c>
      <c r="C49" s="149"/>
      <c r="D49" s="149" t="s">
        <v>36</v>
      </c>
      <c r="E49" s="150"/>
      <c r="F49" s="151" t="s">
        <v>37</v>
      </c>
      <c r="G49" s="152">
        <f>SUBTOTAL(9,G12:G48)</f>
        <v>0</v>
      </c>
    </row>
    <row r="50" spans="1:7" ht="20.100000000000001" customHeight="1" thickTop="1" thickBot="1" x14ac:dyDescent="0.25"/>
    <row r="51" spans="1:7" ht="20.100000000000001" customHeight="1" thickTop="1" x14ac:dyDescent="0.2">
      <c r="A51" s="298" t="s">
        <v>39</v>
      </c>
      <c r="B51" s="299"/>
      <c r="C51" s="299"/>
      <c r="D51" s="299"/>
      <c r="E51" s="299"/>
      <c r="F51" s="299"/>
      <c r="G51" s="300"/>
    </row>
    <row r="52" spans="1:7" ht="20.100000000000001" customHeight="1" x14ac:dyDescent="0.2">
      <c r="A52" s="109" t="s">
        <v>818</v>
      </c>
      <c r="B52" s="110" t="str">
        <f>Comitente</f>
        <v>DIRECCIÓN DE ESPACIOS VERDE</v>
      </c>
      <c r="C52" s="111"/>
      <c r="D52" s="112"/>
      <c r="E52" s="112"/>
      <c r="F52" s="113"/>
      <c r="G52" s="114"/>
    </row>
    <row r="53" spans="1:7" ht="20.100000000000001" customHeight="1" x14ac:dyDescent="0.2">
      <c r="A53" s="109" t="s">
        <v>819</v>
      </c>
      <c r="B53" s="110">
        <f>Contratista</f>
        <v>0</v>
      </c>
      <c r="C53" s="115"/>
      <c r="D53" s="115"/>
      <c r="E53" s="115"/>
      <c r="F53" s="110"/>
      <c r="G53" s="116"/>
    </row>
    <row r="54" spans="1:7" ht="20.100000000000001" customHeight="1" x14ac:dyDescent="0.2">
      <c r="A54" s="109" t="s">
        <v>26</v>
      </c>
      <c r="B54" s="110" t="str">
        <f>Obra</f>
        <v>MANTENIMIENTO ESPACIOS VERDES Y SISTEMA RIEGO ACCESO SUR
RENGLÓN 2</v>
      </c>
      <c r="C54" s="115"/>
      <c r="D54" s="115"/>
      <c r="E54" s="115"/>
      <c r="F54" s="110" t="s">
        <v>40</v>
      </c>
      <c r="G54" s="116">
        <f>Fecha_Base</f>
        <v>42907</v>
      </c>
    </row>
    <row r="55" spans="1:7" ht="20.100000000000001" customHeight="1" x14ac:dyDescent="0.2">
      <c r="A55" s="117" t="s">
        <v>817</v>
      </c>
      <c r="B55" s="118" t="str">
        <f>Ubicación</f>
        <v>DEPARTAMENTOS: CAPITAL - SANTA LUCIA - RIVADAVIA</v>
      </c>
      <c r="C55" s="118"/>
      <c r="D55" s="119"/>
      <c r="E55" s="120"/>
      <c r="F55" s="121"/>
      <c r="G55" s="122"/>
    </row>
    <row r="56" spans="1:7" ht="20.100000000000001" customHeight="1" x14ac:dyDescent="0.2">
      <c r="A56" s="117" t="s">
        <v>41</v>
      </c>
      <c r="B56" s="123" t="s">
        <v>87</v>
      </c>
      <c r="C56" s="124" t="str">
        <f>IF(B56="","",VLOOKUP(B56,Computo_Presupuesto,2,FALSE))</f>
        <v>LIMPIEZA</v>
      </c>
      <c r="D56" s="284"/>
      <c r="E56" s="120"/>
      <c r="F56" s="121"/>
      <c r="G56" s="122"/>
    </row>
    <row r="57" spans="1:7" ht="20.100000000000001" customHeight="1" x14ac:dyDescent="0.2">
      <c r="A57" s="117" t="s">
        <v>27</v>
      </c>
      <c r="B57" s="196" t="s">
        <v>1005</v>
      </c>
      <c r="C57" s="124" t="str">
        <f>IF(B57=0,"",VLOOKUP(B57,Computo_Presupuesto,2,FALSE))</f>
        <v>Recolección de cesped</v>
      </c>
      <c r="D57" s="119"/>
      <c r="E57" s="120"/>
      <c r="F57" s="118" t="s">
        <v>28</v>
      </c>
      <c r="G57" s="125" t="str">
        <f>IF(B57=0,"",VLOOKUP(B57,Computo_Presupuesto,4,FALSE))</f>
        <v>MES</v>
      </c>
    </row>
    <row r="58" spans="1:7" ht="20.100000000000001" customHeight="1" x14ac:dyDescent="0.2">
      <c r="A58" s="117"/>
      <c r="B58" s="118"/>
      <c r="C58" s="124"/>
      <c r="D58" s="119"/>
      <c r="E58" s="120"/>
      <c r="F58" s="124"/>
      <c r="G58" s="126"/>
    </row>
    <row r="59" spans="1:7" ht="20.100000000000001" customHeight="1" x14ac:dyDescent="0.2">
      <c r="A59" s="305" t="s">
        <v>680</v>
      </c>
      <c r="B59" s="306"/>
      <c r="C59" s="301" t="s">
        <v>0</v>
      </c>
      <c r="D59" s="301" t="s">
        <v>29</v>
      </c>
      <c r="E59" s="302" t="s">
        <v>30</v>
      </c>
      <c r="F59" s="303" t="s">
        <v>31</v>
      </c>
      <c r="G59" s="304" t="s">
        <v>32</v>
      </c>
    </row>
    <row r="60" spans="1:7" ht="20.100000000000001" customHeight="1" x14ac:dyDescent="0.2">
      <c r="A60" s="127" t="s">
        <v>681</v>
      </c>
      <c r="B60" s="128" t="s">
        <v>682</v>
      </c>
      <c r="C60" s="301"/>
      <c r="D60" s="301"/>
      <c r="E60" s="302"/>
      <c r="F60" s="303"/>
      <c r="G60" s="304"/>
    </row>
    <row r="61" spans="1:7" ht="20.100000000000001" customHeight="1" x14ac:dyDescent="0.2">
      <c r="A61" s="210"/>
      <c r="B61" s="129"/>
      <c r="C61" s="130" t="s">
        <v>820</v>
      </c>
      <c r="D61" s="131"/>
      <c r="E61" s="132"/>
      <c r="F61" s="133"/>
      <c r="G61" s="134"/>
    </row>
    <row r="62" spans="1:7" ht="20.100000000000001" customHeight="1" x14ac:dyDescent="0.2">
      <c r="A62" s="201"/>
      <c r="B62" s="286">
        <f t="shared" ref="B62:B73" si="6">IF(A62=0,0,VLOOKUP(A62,Tabla_Indices,2,FALSE))</f>
        <v>0</v>
      </c>
      <c r="C62" s="202"/>
      <c r="D62" s="203"/>
      <c r="E62" s="204"/>
      <c r="F62" s="205"/>
      <c r="G62" s="135">
        <f>ROUND(E62*F62,2)</f>
        <v>0</v>
      </c>
    </row>
    <row r="63" spans="1:7" ht="20.100000000000001" customHeight="1" x14ac:dyDescent="0.2">
      <c r="A63" s="201"/>
      <c r="B63" s="286">
        <f t="shared" si="6"/>
        <v>0</v>
      </c>
      <c r="C63" s="202"/>
      <c r="D63" s="203"/>
      <c r="E63" s="204"/>
      <c r="F63" s="205"/>
      <c r="G63" s="135">
        <f t="shared" ref="G63:G73" si="7">ROUND(E63*F63,2)</f>
        <v>0</v>
      </c>
    </row>
    <row r="64" spans="1:7" ht="20.100000000000001" customHeight="1" x14ac:dyDescent="0.2">
      <c r="A64" s="201"/>
      <c r="B64" s="286">
        <f t="shared" si="6"/>
        <v>0</v>
      </c>
      <c r="C64" s="202"/>
      <c r="D64" s="203"/>
      <c r="E64" s="204"/>
      <c r="F64" s="205"/>
      <c r="G64" s="135">
        <f t="shared" si="7"/>
        <v>0</v>
      </c>
    </row>
    <row r="65" spans="1:7" ht="20.100000000000001" customHeight="1" x14ac:dyDescent="0.2">
      <c r="A65" s="201"/>
      <c r="B65" s="286">
        <f t="shared" si="6"/>
        <v>0</v>
      </c>
      <c r="C65" s="202"/>
      <c r="D65" s="203"/>
      <c r="E65" s="204"/>
      <c r="F65" s="205"/>
      <c r="G65" s="135">
        <f t="shared" si="7"/>
        <v>0</v>
      </c>
    </row>
    <row r="66" spans="1:7" ht="20.100000000000001" customHeight="1" x14ac:dyDescent="0.2">
      <c r="A66" s="201"/>
      <c r="B66" s="286">
        <f t="shared" si="6"/>
        <v>0</v>
      </c>
      <c r="C66" s="202"/>
      <c r="D66" s="203"/>
      <c r="E66" s="206"/>
      <c r="F66" s="205"/>
      <c r="G66" s="135">
        <f t="shared" si="7"/>
        <v>0</v>
      </c>
    </row>
    <row r="67" spans="1:7" ht="20.100000000000001" customHeight="1" x14ac:dyDescent="0.2">
      <c r="A67" s="201"/>
      <c r="B67" s="286">
        <f t="shared" si="6"/>
        <v>0</v>
      </c>
      <c r="C67" s="202"/>
      <c r="D67" s="203"/>
      <c r="E67" s="206"/>
      <c r="F67" s="205"/>
      <c r="G67" s="135">
        <f t="shared" si="7"/>
        <v>0</v>
      </c>
    </row>
    <row r="68" spans="1:7" ht="20.100000000000001" customHeight="1" x14ac:dyDescent="0.2">
      <c r="A68" s="201"/>
      <c r="B68" s="286">
        <f t="shared" si="6"/>
        <v>0</v>
      </c>
      <c r="C68" s="202"/>
      <c r="D68" s="203"/>
      <c r="E68" s="204"/>
      <c r="F68" s="205"/>
      <c r="G68" s="135">
        <f t="shared" si="7"/>
        <v>0</v>
      </c>
    </row>
    <row r="69" spans="1:7" ht="20.100000000000001" customHeight="1" x14ac:dyDescent="0.2">
      <c r="A69" s="201"/>
      <c r="B69" s="286">
        <f t="shared" si="6"/>
        <v>0</v>
      </c>
      <c r="C69" s="202"/>
      <c r="D69" s="203"/>
      <c r="E69" s="204"/>
      <c r="F69" s="205"/>
      <c r="G69" s="135">
        <f t="shared" si="7"/>
        <v>0</v>
      </c>
    </row>
    <row r="70" spans="1:7" ht="20.100000000000001" customHeight="1" x14ac:dyDescent="0.2">
      <c r="A70" s="201"/>
      <c r="B70" s="286">
        <f t="shared" si="6"/>
        <v>0</v>
      </c>
      <c r="C70" s="202"/>
      <c r="D70" s="203"/>
      <c r="E70" s="204"/>
      <c r="F70" s="205"/>
      <c r="G70" s="135">
        <f t="shared" si="7"/>
        <v>0</v>
      </c>
    </row>
    <row r="71" spans="1:7" ht="20.100000000000001" customHeight="1" x14ac:dyDescent="0.2">
      <c r="A71" s="201"/>
      <c r="B71" s="286">
        <f t="shared" si="6"/>
        <v>0</v>
      </c>
      <c r="C71" s="202"/>
      <c r="D71" s="203"/>
      <c r="E71" s="204"/>
      <c r="F71" s="205"/>
      <c r="G71" s="135">
        <f t="shared" si="7"/>
        <v>0</v>
      </c>
    </row>
    <row r="72" spans="1:7" ht="20.100000000000001" customHeight="1" x14ac:dyDescent="0.2">
      <c r="A72" s="201"/>
      <c r="B72" s="286">
        <f t="shared" si="6"/>
        <v>0</v>
      </c>
      <c r="C72" s="202"/>
      <c r="D72" s="203"/>
      <c r="E72" s="204"/>
      <c r="F72" s="205"/>
      <c r="G72" s="135">
        <f t="shared" si="7"/>
        <v>0</v>
      </c>
    </row>
    <row r="73" spans="1:7" ht="20.100000000000001" customHeight="1" x14ac:dyDescent="0.2">
      <c r="A73" s="201"/>
      <c r="B73" s="286">
        <f t="shared" si="6"/>
        <v>0</v>
      </c>
      <c r="C73" s="202"/>
      <c r="D73" s="203"/>
      <c r="E73" s="204"/>
      <c r="F73" s="205"/>
      <c r="G73" s="135">
        <f t="shared" si="7"/>
        <v>0</v>
      </c>
    </row>
    <row r="74" spans="1:7" ht="20.100000000000001" customHeight="1" x14ac:dyDescent="0.2">
      <c r="A74" s="136"/>
      <c r="B74" s="124"/>
      <c r="C74" s="124"/>
      <c r="D74" s="119"/>
      <c r="E74" s="120"/>
      <c r="F74" s="137" t="s">
        <v>33</v>
      </c>
      <c r="G74" s="138">
        <f>SUBTOTAL(9,G62:G73)</f>
        <v>0</v>
      </c>
    </row>
    <row r="75" spans="1:7" ht="20.100000000000001" customHeight="1" x14ac:dyDescent="0.2">
      <c r="A75" s="136"/>
      <c r="B75" s="124"/>
      <c r="C75" s="139" t="s">
        <v>821</v>
      </c>
      <c r="D75" s="119"/>
      <c r="E75" s="120"/>
      <c r="F75" s="121"/>
      <c r="G75" s="140"/>
    </row>
    <row r="76" spans="1:7" ht="20.100000000000001" customHeight="1" x14ac:dyDescent="0.2">
      <c r="A76" s="201"/>
      <c r="B76" s="286">
        <f t="shared" ref="B76:B85" si="8">IF(A76=0,0,VLOOKUP(A76,Tabla_Indices,2,FALSE))</f>
        <v>0</v>
      </c>
      <c r="C76" s="207"/>
      <c r="D76" s="203"/>
      <c r="E76" s="204"/>
      <c r="F76" s="205"/>
      <c r="G76" s="135">
        <f>ROUND(E76*F76,2)</f>
        <v>0</v>
      </c>
    </row>
    <row r="77" spans="1:7" ht="20.100000000000001" customHeight="1" x14ac:dyDescent="0.2">
      <c r="A77" s="201"/>
      <c r="B77" s="286">
        <f t="shared" si="8"/>
        <v>0</v>
      </c>
      <c r="C77" s="202"/>
      <c r="D77" s="203"/>
      <c r="E77" s="204"/>
      <c r="F77" s="205"/>
      <c r="G77" s="135">
        <f t="shared" ref="G77:G85" si="9">ROUND(E77*F77,2)</f>
        <v>0</v>
      </c>
    </row>
    <row r="78" spans="1:7" ht="20.100000000000001" customHeight="1" x14ac:dyDescent="0.2">
      <c r="A78" s="201"/>
      <c r="B78" s="286">
        <f t="shared" si="8"/>
        <v>0</v>
      </c>
      <c r="C78" s="202"/>
      <c r="D78" s="203"/>
      <c r="E78" s="204"/>
      <c r="F78" s="205"/>
      <c r="G78" s="135">
        <f t="shared" si="9"/>
        <v>0</v>
      </c>
    </row>
    <row r="79" spans="1:7" ht="20.100000000000001" customHeight="1" x14ac:dyDescent="0.2">
      <c r="A79" s="201"/>
      <c r="B79" s="286">
        <f t="shared" si="8"/>
        <v>0</v>
      </c>
      <c r="C79" s="202"/>
      <c r="D79" s="203"/>
      <c r="E79" s="204"/>
      <c r="F79" s="205"/>
      <c r="G79" s="135">
        <f t="shared" si="9"/>
        <v>0</v>
      </c>
    </row>
    <row r="80" spans="1:7" ht="20.100000000000001" customHeight="1" x14ac:dyDescent="0.2">
      <c r="A80" s="201"/>
      <c r="B80" s="286">
        <f t="shared" ref="B80:B81" si="10">IF(A80=0,0,VLOOKUP(A80,Tabla_Indices,2,FALSE))</f>
        <v>0</v>
      </c>
      <c r="C80" s="202"/>
      <c r="D80" s="203"/>
      <c r="E80" s="204"/>
      <c r="F80" s="205"/>
      <c r="G80" s="135">
        <f t="shared" si="9"/>
        <v>0</v>
      </c>
    </row>
    <row r="81" spans="1:7" ht="20.100000000000001" customHeight="1" x14ac:dyDescent="0.2">
      <c r="A81" s="201"/>
      <c r="B81" s="286">
        <f t="shared" si="10"/>
        <v>0</v>
      </c>
      <c r="C81" s="202"/>
      <c r="D81" s="203"/>
      <c r="E81" s="204"/>
      <c r="F81" s="205"/>
      <c r="G81" s="135">
        <f t="shared" si="9"/>
        <v>0</v>
      </c>
    </row>
    <row r="82" spans="1:7" ht="20.100000000000001" customHeight="1" x14ac:dyDescent="0.2">
      <c r="A82" s="201"/>
      <c r="B82" s="286">
        <f t="shared" si="8"/>
        <v>0</v>
      </c>
      <c r="C82" s="202"/>
      <c r="D82" s="203"/>
      <c r="E82" s="204"/>
      <c r="F82" s="205"/>
      <c r="G82" s="135">
        <f t="shared" si="9"/>
        <v>0</v>
      </c>
    </row>
    <row r="83" spans="1:7" ht="20.100000000000001" customHeight="1" x14ac:dyDescent="0.2">
      <c r="A83" s="201"/>
      <c r="B83" s="286">
        <f t="shared" si="8"/>
        <v>0</v>
      </c>
      <c r="C83" s="202"/>
      <c r="D83" s="203"/>
      <c r="E83" s="204"/>
      <c r="F83" s="205"/>
      <c r="G83" s="135">
        <f t="shared" si="9"/>
        <v>0</v>
      </c>
    </row>
    <row r="84" spans="1:7" ht="20.100000000000001" customHeight="1" x14ac:dyDescent="0.2">
      <c r="A84" s="201"/>
      <c r="B84" s="286">
        <f t="shared" si="8"/>
        <v>0</v>
      </c>
      <c r="C84" s="202"/>
      <c r="D84" s="203"/>
      <c r="E84" s="204"/>
      <c r="F84" s="205"/>
      <c r="G84" s="135">
        <f t="shared" si="9"/>
        <v>0</v>
      </c>
    </row>
    <row r="85" spans="1:7" ht="20.100000000000001" customHeight="1" x14ac:dyDescent="0.2">
      <c r="A85" s="201"/>
      <c r="B85" s="286">
        <f t="shared" si="8"/>
        <v>0</v>
      </c>
      <c r="C85" s="202"/>
      <c r="D85" s="203"/>
      <c r="E85" s="204"/>
      <c r="F85" s="205"/>
      <c r="G85" s="135">
        <f t="shared" si="9"/>
        <v>0</v>
      </c>
    </row>
    <row r="86" spans="1:7" ht="20.100000000000001" customHeight="1" x14ac:dyDescent="0.2">
      <c r="A86" s="136"/>
      <c r="B86" s="124"/>
      <c r="C86" s="124"/>
      <c r="D86" s="119"/>
      <c r="E86" s="120"/>
      <c r="F86" s="137" t="s">
        <v>34</v>
      </c>
      <c r="G86" s="138">
        <f>SUBTOTAL(9,G76:G85)</f>
        <v>0</v>
      </c>
    </row>
    <row r="87" spans="1:7" ht="20.100000000000001" customHeight="1" x14ac:dyDescent="0.2">
      <c r="A87" s="136"/>
      <c r="B87" s="124"/>
      <c r="C87" s="139" t="s">
        <v>822</v>
      </c>
      <c r="D87" s="119"/>
      <c r="E87" s="120"/>
      <c r="F87" s="124"/>
      <c r="G87" s="140"/>
    </row>
    <row r="88" spans="1:7" ht="20.100000000000001" customHeight="1" x14ac:dyDescent="0.2">
      <c r="A88" s="201"/>
      <c r="B88" s="286">
        <f t="shared" ref="B88:B96" si="11">IF(A88=0,0,VLOOKUP(A88,Tabla_Indices,2,FALSE))</f>
        <v>0</v>
      </c>
      <c r="C88" s="202"/>
      <c r="D88" s="203"/>
      <c r="E88" s="204"/>
      <c r="F88" s="208"/>
      <c r="G88" s="141">
        <f>ROUND(E88*F88,2)</f>
        <v>0</v>
      </c>
    </row>
    <row r="89" spans="1:7" ht="20.100000000000001" customHeight="1" x14ac:dyDescent="0.2">
      <c r="A89" s="201"/>
      <c r="B89" s="286">
        <f t="shared" si="11"/>
        <v>0</v>
      </c>
      <c r="C89" s="207"/>
      <c r="D89" s="203"/>
      <c r="E89" s="204"/>
      <c r="F89" s="205"/>
      <c r="G89" s="141">
        <f t="shared" ref="G89:G96" si="12">ROUND(E89*F89,2)</f>
        <v>0</v>
      </c>
    </row>
    <row r="90" spans="1:7" ht="20.100000000000001" customHeight="1" x14ac:dyDescent="0.2">
      <c r="A90" s="201"/>
      <c r="B90" s="286">
        <f t="shared" si="11"/>
        <v>0</v>
      </c>
      <c r="C90" s="209"/>
      <c r="D90" s="203"/>
      <c r="E90" s="204"/>
      <c r="F90" s="205"/>
      <c r="G90" s="141">
        <f t="shared" si="12"/>
        <v>0</v>
      </c>
    </row>
    <row r="91" spans="1:7" ht="20.100000000000001" customHeight="1" x14ac:dyDescent="0.2">
      <c r="A91" s="201"/>
      <c r="B91" s="286">
        <f t="shared" si="11"/>
        <v>0</v>
      </c>
      <c r="C91" s="209"/>
      <c r="D91" s="203"/>
      <c r="E91" s="204"/>
      <c r="F91" s="205"/>
      <c r="G91" s="141">
        <f t="shared" si="12"/>
        <v>0</v>
      </c>
    </row>
    <row r="92" spans="1:7" ht="20.100000000000001" customHeight="1" x14ac:dyDescent="0.2">
      <c r="A92" s="201"/>
      <c r="B92" s="286">
        <f t="shared" si="11"/>
        <v>0</v>
      </c>
      <c r="C92" s="209"/>
      <c r="D92" s="203"/>
      <c r="E92" s="204"/>
      <c r="F92" s="205"/>
      <c r="G92" s="141">
        <f t="shared" si="12"/>
        <v>0</v>
      </c>
    </row>
    <row r="93" spans="1:7" ht="20.100000000000001" customHeight="1" x14ac:dyDescent="0.2">
      <c r="A93" s="201"/>
      <c r="B93" s="286">
        <f t="shared" si="11"/>
        <v>0</v>
      </c>
      <c r="C93" s="209"/>
      <c r="D93" s="203"/>
      <c r="E93" s="204"/>
      <c r="F93" s="205"/>
      <c r="G93" s="141">
        <f t="shared" si="12"/>
        <v>0</v>
      </c>
    </row>
    <row r="94" spans="1:7" ht="20.100000000000001" customHeight="1" x14ac:dyDescent="0.2">
      <c r="A94" s="201"/>
      <c r="B94" s="286">
        <f t="shared" si="11"/>
        <v>0</v>
      </c>
      <c r="C94" s="202"/>
      <c r="D94" s="203"/>
      <c r="E94" s="204"/>
      <c r="F94" s="205"/>
      <c r="G94" s="141">
        <f t="shared" si="12"/>
        <v>0</v>
      </c>
    </row>
    <row r="95" spans="1:7" ht="20.100000000000001" customHeight="1" x14ac:dyDescent="0.2">
      <c r="A95" s="201"/>
      <c r="B95" s="286">
        <f t="shared" si="11"/>
        <v>0</v>
      </c>
      <c r="C95" s="202"/>
      <c r="D95" s="203"/>
      <c r="E95" s="204"/>
      <c r="F95" s="205"/>
      <c r="G95" s="141">
        <f t="shared" si="12"/>
        <v>0</v>
      </c>
    </row>
    <row r="96" spans="1:7" ht="20.100000000000001" customHeight="1" x14ac:dyDescent="0.2">
      <c r="A96" s="201"/>
      <c r="B96" s="286">
        <f t="shared" si="11"/>
        <v>0</v>
      </c>
      <c r="C96" s="202"/>
      <c r="D96" s="203"/>
      <c r="E96" s="204"/>
      <c r="F96" s="205"/>
      <c r="G96" s="141">
        <f t="shared" si="12"/>
        <v>0</v>
      </c>
    </row>
    <row r="97" spans="1:7" ht="20.100000000000001" customHeight="1" x14ac:dyDescent="0.2">
      <c r="A97" s="142"/>
      <c r="B97" s="119"/>
      <c r="C97" s="124"/>
      <c r="D97" s="119"/>
      <c r="E97" s="120"/>
      <c r="F97" s="137" t="s">
        <v>35</v>
      </c>
      <c r="G97" s="138">
        <f>SUBTOTAL(9,G88:G96)</f>
        <v>0</v>
      </c>
    </row>
    <row r="98" spans="1:7" ht="20.100000000000001" customHeight="1" thickBot="1" x14ac:dyDescent="0.25">
      <c r="A98" s="143"/>
      <c r="B98" s="144"/>
      <c r="C98" s="145"/>
      <c r="D98" s="144"/>
      <c r="E98" s="146"/>
      <c r="F98" s="147"/>
      <c r="G98" s="148"/>
    </row>
    <row r="99" spans="1:7" ht="20.100000000000001" customHeight="1" thickBot="1" x14ac:dyDescent="0.25">
      <c r="A99" s="187" t="str">
        <f>B57</f>
        <v>2-1</v>
      </c>
      <c r="B99" s="185" t="str">
        <f>C57</f>
        <v>Recolección de cesped</v>
      </c>
      <c r="C99" s="149"/>
      <c r="D99" s="149" t="s">
        <v>36</v>
      </c>
      <c r="E99" s="150"/>
      <c r="F99" s="151" t="s">
        <v>37</v>
      </c>
      <c r="G99" s="152">
        <f>SUBTOTAL(9,G62:G98)</f>
        <v>0</v>
      </c>
    </row>
    <row r="100" spans="1:7" ht="20.100000000000001" customHeight="1" thickTop="1" thickBot="1" x14ac:dyDescent="0.25"/>
    <row r="101" spans="1:7" ht="20.100000000000001" customHeight="1" thickTop="1" x14ac:dyDescent="0.2">
      <c r="A101" s="298" t="s">
        <v>39</v>
      </c>
      <c r="B101" s="299"/>
      <c r="C101" s="299"/>
      <c r="D101" s="299"/>
      <c r="E101" s="299"/>
      <c r="F101" s="299"/>
      <c r="G101" s="300"/>
    </row>
    <row r="102" spans="1:7" ht="20.100000000000001" customHeight="1" x14ac:dyDescent="0.2">
      <c r="A102" s="109" t="s">
        <v>818</v>
      </c>
      <c r="B102" s="110" t="str">
        <f>Comitente</f>
        <v>DIRECCIÓN DE ESPACIOS VERDE</v>
      </c>
      <c r="C102" s="111"/>
      <c r="D102" s="112"/>
      <c r="E102" s="112"/>
      <c r="F102" s="113"/>
      <c r="G102" s="114"/>
    </row>
    <row r="103" spans="1:7" ht="20.100000000000001" customHeight="1" x14ac:dyDescent="0.2">
      <c r="A103" s="109" t="s">
        <v>819</v>
      </c>
      <c r="B103" s="110">
        <f>Contratista</f>
        <v>0</v>
      </c>
      <c r="C103" s="115"/>
      <c r="D103" s="115"/>
      <c r="E103" s="115"/>
      <c r="F103" s="110"/>
      <c r="G103" s="116"/>
    </row>
    <row r="104" spans="1:7" ht="20.100000000000001" customHeight="1" x14ac:dyDescent="0.2">
      <c r="A104" s="109" t="s">
        <v>26</v>
      </c>
      <c r="B104" s="110" t="str">
        <f>Obra</f>
        <v>MANTENIMIENTO ESPACIOS VERDES Y SISTEMA RIEGO ACCESO SUR
RENGLÓN 2</v>
      </c>
      <c r="C104" s="115"/>
      <c r="D104" s="115"/>
      <c r="E104" s="115"/>
      <c r="F104" s="110" t="s">
        <v>40</v>
      </c>
      <c r="G104" s="116">
        <f>Fecha_Base</f>
        <v>42907</v>
      </c>
    </row>
    <row r="105" spans="1:7" ht="20.100000000000001" customHeight="1" x14ac:dyDescent="0.2">
      <c r="A105" s="117" t="s">
        <v>817</v>
      </c>
      <c r="B105" s="118" t="str">
        <f>Ubicación</f>
        <v>DEPARTAMENTOS: CAPITAL - SANTA LUCIA - RIVADAVIA</v>
      </c>
      <c r="C105" s="118"/>
      <c r="D105" s="119"/>
      <c r="E105" s="120"/>
      <c r="F105" s="121"/>
      <c r="G105" s="122"/>
    </row>
    <row r="106" spans="1:7" ht="20.100000000000001" customHeight="1" x14ac:dyDescent="0.2">
      <c r="A106" s="117" t="s">
        <v>41</v>
      </c>
      <c r="B106" s="196" t="s">
        <v>87</v>
      </c>
      <c r="C106" s="124" t="str">
        <f>IF(B106="","",VLOOKUP(B106,Computo_Presupuesto,2,FALSE))</f>
        <v>LIMPIEZA</v>
      </c>
      <c r="D106" s="284"/>
      <c r="E106" s="120"/>
      <c r="F106" s="121"/>
      <c r="G106" s="122"/>
    </row>
    <row r="107" spans="1:7" ht="20.100000000000001" customHeight="1" x14ac:dyDescent="0.2">
      <c r="A107" s="117" t="s">
        <v>27</v>
      </c>
      <c r="B107" s="196" t="s">
        <v>1006</v>
      </c>
      <c r="C107" s="124" t="str">
        <f>IF(B107=0,"",VLOOKUP(B107,Computo_Presupuesto,2,FALSE))</f>
        <v>Recolección y transporte de residuos</v>
      </c>
      <c r="D107" s="119"/>
      <c r="E107" s="120"/>
      <c r="F107" s="118" t="s">
        <v>28</v>
      </c>
      <c r="G107" s="125" t="str">
        <f>IF(B107=0,"",VLOOKUP(B107,Computo_Presupuesto,4,FALSE))</f>
        <v>MES</v>
      </c>
    </row>
    <row r="108" spans="1:7" ht="20.100000000000001" customHeight="1" x14ac:dyDescent="0.2">
      <c r="A108" s="117"/>
      <c r="B108" s="118"/>
      <c r="C108" s="124"/>
      <c r="D108" s="119"/>
      <c r="E108" s="120"/>
      <c r="F108" s="124"/>
      <c r="G108" s="126"/>
    </row>
    <row r="109" spans="1:7" ht="20.100000000000001" customHeight="1" x14ac:dyDescent="0.2">
      <c r="A109" s="305" t="s">
        <v>680</v>
      </c>
      <c r="B109" s="306"/>
      <c r="C109" s="301" t="s">
        <v>0</v>
      </c>
      <c r="D109" s="301" t="s">
        <v>29</v>
      </c>
      <c r="E109" s="302" t="s">
        <v>30</v>
      </c>
      <c r="F109" s="303" t="s">
        <v>31</v>
      </c>
      <c r="G109" s="304" t="s">
        <v>32</v>
      </c>
    </row>
    <row r="110" spans="1:7" ht="20.100000000000001" customHeight="1" x14ac:dyDescent="0.2">
      <c r="A110" s="127" t="s">
        <v>681</v>
      </c>
      <c r="B110" s="128" t="s">
        <v>682</v>
      </c>
      <c r="C110" s="301"/>
      <c r="D110" s="301"/>
      <c r="E110" s="302"/>
      <c r="F110" s="303"/>
      <c r="G110" s="304"/>
    </row>
    <row r="111" spans="1:7" ht="20.100000000000001" customHeight="1" x14ac:dyDescent="0.2">
      <c r="A111" s="210"/>
      <c r="B111" s="129"/>
      <c r="C111" s="130" t="s">
        <v>820</v>
      </c>
      <c r="D111" s="131"/>
      <c r="E111" s="132"/>
      <c r="F111" s="133"/>
      <c r="G111" s="134"/>
    </row>
    <row r="112" spans="1:7" ht="20.100000000000001" customHeight="1" x14ac:dyDescent="0.2">
      <c r="A112" s="201"/>
      <c r="B112" s="286">
        <f t="shared" ref="B112:B123" si="13">IF(A112=0,0,VLOOKUP(A112,Tabla_Indices,2,FALSE))</f>
        <v>0</v>
      </c>
      <c r="C112" s="202"/>
      <c r="D112" s="203"/>
      <c r="E112" s="204"/>
      <c r="F112" s="205"/>
      <c r="G112" s="135">
        <f>ROUND(E112*F112,2)</f>
        <v>0</v>
      </c>
    </row>
    <row r="113" spans="1:7" ht="20.100000000000001" customHeight="1" x14ac:dyDescent="0.2">
      <c r="A113" s="201"/>
      <c r="B113" s="286">
        <f t="shared" si="13"/>
        <v>0</v>
      </c>
      <c r="C113" s="202"/>
      <c r="D113" s="203"/>
      <c r="E113" s="204"/>
      <c r="F113" s="205"/>
      <c r="G113" s="135">
        <f t="shared" ref="G113:G123" si="14">ROUND(E113*F113,2)</f>
        <v>0</v>
      </c>
    </row>
    <row r="114" spans="1:7" ht="20.100000000000001" customHeight="1" x14ac:dyDescent="0.2">
      <c r="A114" s="201"/>
      <c r="B114" s="286">
        <f t="shared" si="13"/>
        <v>0</v>
      </c>
      <c r="C114" s="202"/>
      <c r="D114" s="203"/>
      <c r="E114" s="204"/>
      <c r="F114" s="205"/>
      <c r="G114" s="135">
        <f t="shared" si="14"/>
        <v>0</v>
      </c>
    </row>
    <row r="115" spans="1:7" ht="20.100000000000001" customHeight="1" x14ac:dyDescent="0.2">
      <c r="A115" s="201"/>
      <c r="B115" s="286">
        <f t="shared" si="13"/>
        <v>0</v>
      </c>
      <c r="C115" s="202"/>
      <c r="D115" s="203"/>
      <c r="E115" s="204"/>
      <c r="F115" s="205"/>
      <c r="G115" s="135">
        <f t="shared" si="14"/>
        <v>0</v>
      </c>
    </row>
    <row r="116" spans="1:7" ht="20.100000000000001" customHeight="1" x14ac:dyDescent="0.2">
      <c r="A116" s="201"/>
      <c r="B116" s="286">
        <f t="shared" si="13"/>
        <v>0</v>
      </c>
      <c r="C116" s="202"/>
      <c r="D116" s="203"/>
      <c r="E116" s="206"/>
      <c r="F116" s="205"/>
      <c r="G116" s="135">
        <f t="shared" si="14"/>
        <v>0</v>
      </c>
    </row>
    <row r="117" spans="1:7" ht="20.100000000000001" customHeight="1" x14ac:dyDescent="0.2">
      <c r="A117" s="201"/>
      <c r="B117" s="286">
        <f t="shared" si="13"/>
        <v>0</v>
      </c>
      <c r="C117" s="202"/>
      <c r="D117" s="203"/>
      <c r="E117" s="206"/>
      <c r="F117" s="205"/>
      <c r="G117" s="135">
        <f t="shared" si="14"/>
        <v>0</v>
      </c>
    </row>
    <row r="118" spans="1:7" ht="20.100000000000001" customHeight="1" x14ac:dyDescent="0.2">
      <c r="A118" s="201"/>
      <c r="B118" s="286">
        <f t="shared" si="13"/>
        <v>0</v>
      </c>
      <c r="C118" s="202"/>
      <c r="D118" s="203"/>
      <c r="E118" s="204"/>
      <c r="F118" s="205"/>
      <c r="G118" s="135">
        <f t="shared" si="14"/>
        <v>0</v>
      </c>
    </row>
    <row r="119" spans="1:7" ht="20.100000000000001" customHeight="1" x14ac:dyDescent="0.2">
      <c r="A119" s="201"/>
      <c r="B119" s="286">
        <f t="shared" si="13"/>
        <v>0</v>
      </c>
      <c r="C119" s="202"/>
      <c r="D119" s="203"/>
      <c r="E119" s="204"/>
      <c r="F119" s="205"/>
      <c r="G119" s="135">
        <f t="shared" si="14"/>
        <v>0</v>
      </c>
    </row>
    <row r="120" spans="1:7" ht="20.100000000000001" customHeight="1" x14ac:dyDescent="0.2">
      <c r="A120" s="201"/>
      <c r="B120" s="286">
        <f t="shared" si="13"/>
        <v>0</v>
      </c>
      <c r="C120" s="202"/>
      <c r="D120" s="203"/>
      <c r="E120" s="204"/>
      <c r="F120" s="205"/>
      <c r="G120" s="135">
        <f t="shared" si="14"/>
        <v>0</v>
      </c>
    </row>
    <row r="121" spans="1:7" ht="20.100000000000001" customHeight="1" x14ac:dyDescent="0.2">
      <c r="A121" s="201"/>
      <c r="B121" s="286">
        <f t="shared" si="13"/>
        <v>0</v>
      </c>
      <c r="C121" s="202"/>
      <c r="D121" s="203"/>
      <c r="E121" s="204"/>
      <c r="F121" s="205"/>
      <c r="G121" s="135">
        <f t="shared" si="14"/>
        <v>0</v>
      </c>
    </row>
    <row r="122" spans="1:7" ht="20.100000000000001" customHeight="1" x14ac:dyDescent="0.2">
      <c r="A122" s="201"/>
      <c r="B122" s="286">
        <f t="shared" si="13"/>
        <v>0</v>
      </c>
      <c r="C122" s="202"/>
      <c r="D122" s="203"/>
      <c r="E122" s="204"/>
      <c r="F122" s="205"/>
      <c r="G122" s="135">
        <f t="shared" si="14"/>
        <v>0</v>
      </c>
    </row>
    <row r="123" spans="1:7" ht="20.100000000000001" customHeight="1" x14ac:dyDescent="0.2">
      <c r="A123" s="201"/>
      <c r="B123" s="286">
        <f t="shared" si="13"/>
        <v>0</v>
      </c>
      <c r="C123" s="202"/>
      <c r="D123" s="203"/>
      <c r="E123" s="204"/>
      <c r="F123" s="205"/>
      <c r="G123" s="135">
        <f t="shared" si="14"/>
        <v>0</v>
      </c>
    </row>
    <row r="124" spans="1:7" ht="20.100000000000001" customHeight="1" x14ac:dyDescent="0.2">
      <c r="A124" s="136"/>
      <c r="B124" s="124"/>
      <c r="C124" s="124"/>
      <c r="D124" s="119"/>
      <c r="E124" s="120"/>
      <c r="F124" s="137" t="s">
        <v>33</v>
      </c>
      <c r="G124" s="138">
        <f>SUBTOTAL(9,G112:G123)</f>
        <v>0</v>
      </c>
    </row>
    <row r="125" spans="1:7" ht="20.100000000000001" customHeight="1" x14ac:dyDescent="0.2">
      <c r="A125" s="136"/>
      <c r="B125" s="124"/>
      <c r="C125" s="139" t="s">
        <v>821</v>
      </c>
      <c r="D125" s="119"/>
      <c r="E125" s="120"/>
      <c r="F125" s="121"/>
      <c r="G125" s="140"/>
    </row>
    <row r="126" spans="1:7" ht="20.100000000000001" customHeight="1" x14ac:dyDescent="0.2">
      <c r="A126" s="201"/>
      <c r="B126" s="286">
        <f t="shared" ref="B126:B135" si="15">IF(A126=0,0,VLOOKUP(A126,Tabla_Indices,2,FALSE))</f>
        <v>0</v>
      </c>
      <c r="C126" s="207"/>
      <c r="D126" s="203"/>
      <c r="E126" s="204"/>
      <c r="F126" s="205"/>
      <c r="G126" s="135">
        <f>ROUND(E126*F126,2)</f>
        <v>0</v>
      </c>
    </row>
    <row r="127" spans="1:7" ht="20.100000000000001" customHeight="1" x14ac:dyDescent="0.2">
      <c r="A127" s="201"/>
      <c r="B127" s="286">
        <f t="shared" si="15"/>
        <v>0</v>
      </c>
      <c r="C127" s="202"/>
      <c r="D127" s="203"/>
      <c r="E127" s="204"/>
      <c r="F127" s="205"/>
      <c r="G127" s="135">
        <f t="shared" ref="G127:G135" si="16">ROUND(E127*F127,2)</f>
        <v>0</v>
      </c>
    </row>
    <row r="128" spans="1:7" ht="20.100000000000001" customHeight="1" x14ac:dyDescent="0.2">
      <c r="A128" s="201"/>
      <c r="B128" s="286">
        <f t="shared" si="15"/>
        <v>0</v>
      </c>
      <c r="C128" s="202"/>
      <c r="D128" s="203"/>
      <c r="E128" s="204"/>
      <c r="F128" s="205"/>
      <c r="G128" s="135">
        <f t="shared" si="16"/>
        <v>0</v>
      </c>
    </row>
    <row r="129" spans="1:7" ht="20.100000000000001" customHeight="1" x14ac:dyDescent="0.2">
      <c r="A129" s="201"/>
      <c r="B129" s="286">
        <f t="shared" ref="B129:B130" si="17">IF(A129=0,0,VLOOKUP(A129,Tabla_Indices,2,FALSE))</f>
        <v>0</v>
      </c>
      <c r="C129" s="202"/>
      <c r="D129" s="203"/>
      <c r="E129" s="204"/>
      <c r="F129" s="205"/>
      <c r="G129" s="135">
        <f t="shared" si="16"/>
        <v>0</v>
      </c>
    </row>
    <row r="130" spans="1:7" ht="20.100000000000001" customHeight="1" x14ac:dyDescent="0.2">
      <c r="A130" s="201"/>
      <c r="B130" s="286">
        <f t="shared" si="17"/>
        <v>0</v>
      </c>
      <c r="C130" s="202"/>
      <c r="D130" s="203"/>
      <c r="E130" s="204"/>
      <c r="F130" s="205"/>
      <c r="G130" s="135">
        <f t="shared" si="16"/>
        <v>0</v>
      </c>
    </row>
    <row r="131" spans="1:7" ht="20.100000000000001" customHeight="1" x14ac:dyDescent="0.2">
      <c r="A131" s="201"/>
      <c r="B131" s="286">
        <f t="shared" si="15"/>
        <v>0</v>
      </c>
      <c r="C131" s="202"/>
      <c r="D131" s="203"/>
      <c r="E131" s="204"/>
      <c r="F131" s="205"/>
      <c r="G131" s="135">
        <f t="shared" si="16"/>
        <v>0</v>
      </c>
    </row>
    <row r="132" spans="1:7" ht="20.100000000000001" customHeight="1" x14ac:dyDescent="0.2">
      <c r="A132" s="201"/>
      <c r="B132" s="286">
        <f t="shared" si="15"/>
        <v>0</v>
      </c>
      <c r="C132" s="202"/>
      <c r="D132" s="203"/>
      <c r="E132" s="204"/>
      <c r="F132" s="205"/>
      <c r="G132" s="135">
        <f t="shared" si="16"/>
        <v>0</v>
      </c>
    </row>
    <row r="133" spans="1:7" ht="20.100000000000001" customHeight="1" x14ac:dyDescent="0.2">
      <c r="A133" s="201"/>
      <c r="B133" s="286">
        <f t="shared" si="15"/>
        <v>0</v>
      </c>
      <c r="C133" s="202"/>
      <c r="D133" s="203"/>
      <c r="E133" s="204"/>
      <c r="F133" s="205"/>
      <c r="G133" s="135">
        <f t="shared" si="16"/>
        <v>0</v>
      </c>
    </row>
    <row r="134" spans="1:7" ht="20.100000000000001" customHeight="1" x14ac:dyDescent="0.2">
      <c r="A134" s="201"/>
      <c r="B134" s="286">
        <f t="shared" si="15"/>
        <v>0</v>
      </c>
      <c r="C134" s="202"/>
      <c r="D134" s="203"/>
      <c r="E134" s="204"/>
      <c r="F134" s="205"/>
      <c r="G134" s="135">
        <f t="shared" si="16"/>
        <v>0</v>
      </c>
    </row>
    <row r="135" spans="1:7" ht="20.100000000000001" customHeight="1" x14ac:dyDescent="0.2">
      <c r="A135" s="201"/>
      <c r="B135" s="286">
        <f t="shared" si="15"/>
        <v>0</v>
      </c>
      <c r="C135" s="202"/>
      <c r="D135" s="203"/>
      <c r="E135" s="204"/>
      <c r="F135" s="205"/>
      <c r="G135" s="135">
        <f t="shared" si="16"/>
        <v>0</v>
      </c>
    </row>
    <row r="136" spans="1:7" ht="20.100000000000001" customHeight="1" x14ac:dyDescent="0.2">
      <c r="A136" s="136"/>
      <c r="B136" s="124"/>
      <c r="C136" s="124"/>
      <c r="D136" s="119"/>
      <c r="E136" s="120"/>
      <c r="F136" s="137" t="s">
        <v>34</v>
      </c>
      <c r="G136" s="138">
        <f>SUBTOTAL(9,G126:G135)</f>
        <v>0</v>
      </c>
    </row>
    <row r="137" spans="1:7" ht="20.100000000000001" customHeight="1" x14ac:dyDescent="0.2">
      <c r="A137" s="136"/>
      <c r="B137" s="124"/>
      <c r="C137" s="139" t="s">
        <v>822</v>
      </c>
      <c r="D137" s="119"/>
      <c r="E137" s="120"/>
      <c r="F137" s="124"/>
      <c r="G137" s="140"/>
    </row>
    <row r="138" spans="1:7" ht="20.100000000000001" customHeight="1" x14ac:dyDescent="0.2">
      <c r="A138" s="201"/>
      <c r="B138" s="286">
        <f t="shared" ref="B138:B146" si="18">IF(A138=0,0,VLOOKUP(A138,Tabla_Indices,2,FALSE))</f>
        <v>0</v>
      </c>
      <c r="C138" s="202"/>
      <c r="D138" s="203"/>
      <c r="E138" s="204"/>
      <c r="F138" s="208"/>
      <c r="G138" s="141">
        <f>ROUND(E138*F138,2)</f>
        <v>0</v>
      </c>
    </row>
    <row r="139" spans="1:7" ht="20.100000000000001" customHeight="1" x14ac:dyDescent="0.2">
      <c r="A139" s="201"/>
      <c r="B139" s="286">
        <f t="shared" si="18"/>
        <v>0</v>
      </c>
      <c r="C139" s="207"/>
      <c r="D139" s="203"/>
      <c r="E139" s="204"/>
      <c r="F139" s="205"/>
      <c r="G139" s="141">
        <f t="shared" ref="G139:G146" si="19">ROUND(E139*F139,2)</f>
        <v>0</v>
      </c>
    </row>
    <row r="140" spans="1:7" ht="20.100000000000001" customHeight="1" x14ac:dyDescent="0.2">
      <c r="A140" s="201"/>
      <c r="B140" s="286">
        <f t="shared" si="18"/>
        <v>0</v>
      </c>
      <c r="C140" s="209"/>
      <c r="D140" s="203"/>
      <c r="E140" s="204"/>
      <c r="F140" s="205"/>
      <c r="G140" s="141">
        <f t="shared" si="19"/>
        <v>0</v>
      </c>
    </row>
    <row r="141" spans="1:7" ht="20.100000000000001" customHeight="1" x14ac:dyDescent="0.2">
      <c r="A141" s="201"/>
      <c r="B141" s="286">
        <f t="shared" si="18"/>
        <v>0</v>
      </c>
      <c r="C141" s="209"/>
      <c r="D141" s="203"/>
      <c r="E141" s="204"/>
      <c r="F141" s="205"/>
      <c r="G141" s="141">
        <f t="shared" si="19"/>
        <v>0</v>
      </c>
    </row>
    <row r="142" spans="1:7" ht="20.100000000000001" customHeight="1" x14ac:dyDescent="0.2">
      <c r="A142" s="201"/>
      <c r="B142" s="286">
        <f t="shared" si="18"/>
        <v>0</v>
      </c>
      <c r="C142" s="209"/>
      <c r="D142" s="203"/>
      <c r="E142" s="204"/>
      <c r="F142" s="205"/>
      <c r="G142" s="141">
        <f t="shared" si="19"/>
        <v>0</v>
      </c>
    </row>
    <row r="143" spans="1:7" ht="20.100000000000001" customHeight="1" x14ac:dyDescent="0.2">
      <c r="A143" s="201"/>
      <c r="B143" s="286">
        <f t="shared" si="18"/>
        <v>0</v>
      </c>
      <c r="C143" s="209"/>
      <c r="D143" s="203"/>
      <c r="E143" s="204"/>
      <c r="F143" s="205"/>
      <c r="G143" s="141">
        <f t="shared" si="19"/>
        <v>0</v>
      </c>
    </row>
    <row r="144" spans="1:7" ht="20.100000000000001" customHeight="1" x14ac:dyDescent="0.2">
      <c r="A144" s="201"/>
      <c r="B144" s="286">
        <f t="shared" si="18"/>
        <v>0</v>
      </c>
      <c r="C144" s="202"/>
      <c r="D144" s="203"/>
      <c r="E144" s="204"/>
      <c r="F144" s="205"/>
      <c r="G144" s="141">
        <f t="shared" si="19"/>
        <v>0</v>
      </c>
    </row>
    <row r="145" spans="1:7" ht="20.100000000000001" customHeight="1" x14ac:dyDescent="0.2">
      <c r="A145" s="201"/>
      <c r="B145" s="286">
        <f t="shared" si="18"/>
        <v>0</v>
      </c>
      <c r="C145" s="202"/>
      <c r="D145" s="203"/>
      <c r="E145" s="204"/>
      <c r="F145" s="205"/>
      <c r="G145" s="141">
        <f t="shared" si="19"/>
        <v>0</v>
      </c>
    </row>
    <row r="146" spans="1:7" ht="20.100000000000001" customHeight="1" x14ac:dyDescent="0.2">
      <c r="A146" s="201"/>
      <c r="B146" s="286">
        <f t="shared" si="18"/>
        <v>0</v>
      </c>
      <c r="C146" s="202"/>
      <c r="D146" s="203"/>
      <c r="E146" s="204"/>
      <c r="F146" s="205"/>
      <c r="G146" s="141">
        <f t="shared" si="19"/>
        <v>0</v>
      </c>
    </row>
    <row r="147" spans="1:7" ht="20.100000000000001" customHeight="1" x14ac:dyDescent="0.2">
      <c r="A147" s="142"/>
      <c r="B147" s="119"/>
      <c r="C147" s="124"/>
      <c r="D147" s="119"/>
      <c r="E147" s="120"/>
      <c r="F147" s="137" t="s">
        <v>35</v>
      </c>
      <c r="G147" s="138">
        <f>SUBTOTAL(9,G138:G146)</f>
        <v>0</v>
      </c>
    </row>
    <row r="148" spans="1:7" ht="20.100000000000001" customHeight="1" thickBot="1" x14ac:dyDescent="0.25">
      <c r="A148" s="143"/>
      <c r="B148" s="144"/>
      <c r="C148" s="145"/>
      <c r="D148" s="144"/>
      <c r="E148" s="146"/>
      <c r="F148" s="147"/>
      <c r="G148" s="148"/>
    </row>
    <row r="149" spans="1:7" ht="20.100000000000001" customHeight="1" thickBot="1" x14ac:dyDescent="0.25">
      <c r="A149" s="187" t="str">
        <f>B107</f>
        <v>2-2</v>
      </c>
      <c r="B149" s="185" t="str">
        <f>C107</f>
        <v>Recolección y transporte de residuos</v>
      </c>
      <c r="C149" s="149"/>
      <c r="D149" s="149" t="s">
        <v>36</v>
      </c>
      <c r="E149" s="150"/>
      <c r="F149" s="151" t="s">
        <v>37</v>
      </c>
      <c r="G149" s="152">
        <f>SUBTOTAL(9,G112:G148)</f>
        <v>0</v>
      </c>
    </row>
    <row r="150" spans="1:7" ht="20.100000000000001" customHeight="1" thickTop="1" thickBot="1" x14ac:dyDescent="0.25"/>
    <row r="151" spans="1:7" ht="20.100000000000001" customHeight="1" thickTop="1" x14ac:dyDescent="0.2">
      <c r="A151" s="298" t="s">
        <v>39</v>
      </c>
      <c r="B151" s="299"/>
      <c r="C151" s="299"/>
      <c r="D151" s="299"/>
      <c r="E151" s="299"/>
      <c r="F151" s="299"/>
      <c r="G151" s="300"/>
    </row>
    <row r="152" spans="1:7" ht="20.100000000000001" customHeight="1" x14ac:dyDescent="0.2">
      <c r="A152" s="109" t="s">
        <v>818</v>
      </c>
      <c r="B152" s="110" t="str">
        <f>Comitente</f>
        <v>DIRECCIÓN DE ESPACIOS VERDE</v>
      </c>
      <c r="C152" s="111"/>
      <c r="D152" s="112"/>
      <c r="E152" s="112"/>
      <c r="F152" s="113"/>
      <c r="G152" s="114"/>
    </row>
    <row r="153" spans="1:7" ht="20.100000000000001" customHeight="1" x14ac:dyDescent="0.2">
      <c r="A153" s="109" t="s">
        <v>819</v>
      </c>
      <c r="B153" s="110">
        <f>Contratista</f>
        <v>0</v>
      </c>
      <c r="C153" s="115"/>
      <c r="D153" s="115"/>
      <c r="E153" s="115"/>
      <c r="F153" s="110"/>
      <c r="G153" s="116"/>
    </row>
    <row r="154" spans="1:7" ht="20.100000000000001" customHeight="1" x14ac:dyDescent="0.2">
      <c r="A154" s="109" t="s">
        <v>26</v>
      </c>
      <c r="B154" s="110" t="str">
        <f>Obra</f>
        <v>MANTENIMIENTO ESPACIOS VERDES Y SISTEMA RIEGO ACCESO SUR
RENGLÓN 2</v>
      </c>
      <c r="C154" s="115"/>
      <c r="D154" s="115"/>
      <c r="E154" s="115"/>
      <c r="F154" s="110" t="s">
        <v>40</v>
      </c>
      <c r="G154" s="116">
        <f>Fecha_Base</f>
        <v>42907</v>
      </c>
    </row>
    <row r="155" spans="1:7" ht="20.100000000000001" customHeight="1" x14ac:dyDescent="0.2">
      <c r="A155" s="117" t="s">
        <v>817</v>
      </c>
      <c r="B155" s="118" t="str">
        <f>Ubicación</f>
        <v>DEPARTAMENTOS: CAPITAL - SANTA LUCIA - RIVADAVIA</v>
      </c>
      <c r="C155" s="118"/>
      <c r="D155" s="119"/>
      <c r="E155" s="120"/>
      <c r="F155" s="121"/>
      <c r="G155" s="122"/>
    </row>
    <row r="156" spans="1:7" ht="20.100000000000001" customHeight="1" x14ac:dyDescent="0.2">
      <c r="A156" s="117" t="s">
        <v>41</v>
      </c>
      <c r="B156" s="197" t="s">
        <v>87</v>
      </c>
      <c r="C156" s="124" t="str">
        <f>IF(B156="","",VLOOKUP(B156,Computo_Presupuesto,2,FALSE))</f>
        <v>LIMPIEZA</v>
      </c>
      <c r="D156" s="284"/>
      <c r="E156" s="120"/>
      <c r="F156" s="121"/>
      <c r="G156" s="122"/>
    </row>
    <row r="157" spans="1:7" ht="20.100000000000001" customHeight="1" x14ac:dyDescent="0.2">
      <c r="A157" s="117" t="s">
        <v>27</v>
      </c>
      <c r="B157" s="196" t="s">
        <v>1007</v>
      </c>
      <c r="C157" s="124" t="str">
        <f>IF(B157=0,"",VLOOKUP(B157,Computo_Presupuesto,2,FALSE))</f>
        <v>Limpieza canales y desagues</v>
      </c>
      <c r="D157" s="119"/>
      <c r="E157" s="120"/>
      <c r="F157" s="118" t="s">
        <v>28</v>
      </c>
      <c r="G157" s="125" t="str">
        <f>IF(B157=0,"",VLOOKUP(B157,Computo_Presupuesto,4,FALSE))</f>
        <v>MES</v>
      </c>
    </row>
    <row r="158" spans="1:7" ht="20.100000000000001" customHeight="1" x14ac:dyDescent="0.2">
      <c r="A158" s="117"/>
      <c r="B158" s="118"/>
      <c r="C158" s="124"/>
      <c r="D158" s="119"/>
      <c r="E158" s="120"/>
      <c r="F158" s="124"/>
      <c r="G158" s="126"/>
    </row>
    <row r="159" spans="1:7" ht="20.100000000000001" customHeight="1" x14ac:dyDescent="0.2">
      <c r="A159" s="305" t="s">
        <v>680</v>
      </c>
      <c r="B159" s="306"/>
      <c r="C159" s="301" t="s">
        <v>0</v>
      </c>
      <c r="D159" s="301" t="s">
        <v>29</v>
      </c>
      <c r="E159" s="302" t="s">
        <v>30</v>
      </c>
      <c r="F159" s="303" t="s">
        <v>31</v>
      </c>
      <c r="G159" s="304" t="s">
        <v>32</v>
      </c>
    </row>
    <row r="160" spans="1:7" s="285" customFormat="1" ht="20.100000000000001" customHeight="1" x14ac:dyDescent="0.2">
      <c r="A160" s="127" t="s">
        <v>681</v>
      </c>
      <c r="B160" s="128" t="s">
        <v>682</v>
      </c>
      <c r="C160" s="301"/>
      <c r="D160" s="301"/>
      <c r="E160" s="302"/>
      <c r="F160" s="303"/>
      <c r="G160" s="304"/>
    </row>
    <row r="161" spans="1:7" ht="20.100000000000001" customHeight="1" x14ac:dyDescent="0.2">
      <c r="A161" s="210"/>
      <c r="B161" s="129"/>
      <c r="C161" s="130" t="s">
        <v>820</v>
      </c>
      <c r="D161" s="131"/>
      <c r="E161" s="132"/>
      <c r="F161" s="133"/>
      <c r="G161" s="134"/>
    </row>
    <row r="162" spans="1:7" ht="20.100000000000001" customHeight="1" x14ac:dyDescent="0.2">
      <c r="A162" s="201"/>
      <c r="B162" s="286">
        <f t="shared" ref="B162:B173" si="20">IF(A162=0,0,VLOOKUP(A162,Tabla_Indices,2,FALSE))</f>
        <v>0</v>
      </c>
      <c r="C162" s="202"/>
      <c r="D162" s="203"/>
      <c r="E162" s="204"/>
      <c r="F162" s="205"/>
      <c r="G162" s="135">
        <f>ROUND(E162*F162,2)</f>
        <v>0</v>
      </c>
    </row>
    <row r="163" spans="1:7" ht="20.100000000000001" customHeight="1" x14ac:dyDescent="0.2">
      <c r="A163" s="201"/>
      <c r="B163" s="286">
        <f t="shared" si="20"/>
        <v>0</v>
      </c>
      <c r="C163" s="202"/>
      <c r="D163" s="203"/>
      <c r="E163" s="204"/>
      <c r="F163" s="205"/>
      <c r="G163" s="135">
        <f t="shared" ref="G163:G173" si="21">ROUND(E163*F163,2)</f>
        <v>0</v>
      </c>
    </row>
    <row r="164" spans="1:7" ht="20.100000000000001" customHeight="1" x14ac:dyDescent="0.2">
      <c r="A164" s="201"/>
      <c r="B164" s="286">
        <f t="shared" si="20"/>
        <v>0</v>
      </c>
      <c r="C164" s="202"/>
      <c r="D164" s="203"/>
      <c r="E164" s="204"/>
      <c r="F164" s="205"/>
      <c r="G164" s="135">
        <f t="shared" si="21"/>
        <v>0</v>
      </c>
    </row>
    <row r="165" spans="1:7" ht="20.100000000000001" customHeight="1" x14ac:dyDescent="0.2">
      <c r="A165" s="201"/>
      <c r="B165" s="286">
        <f t="shared" si="20"/>
        <v>0</v>
      </c>
      <c r="C165" s="202"/>
      <c r="D165" s="203"/>
      <c r="E165" s="204"/>
      <c r="F165" s="205"/>
      <c r="G165" s="135">
        <f t="shared" si="21"/>
        <v>0</v>
      </c>
    </row>
    <row r="166" spans="1:7" ht="20.100000000000001" customHeight="1" x14ac:dyDescent="0.2">
      <c r="A166" s="201"/>
      <c r="B166" s="286">
        <f t="shared" si="20"/>
        <v>0</v>
      </c>
      <c r="C166" s="202"/>
      <c r="D166" s="203"/>
      <c r="E166" s="206"/>
      <c r="F166" s="205"/>
      <c r="G166" s="135">
        <f t="shared" si="21"/>
        <v>0</v>
      </c>
    </row>
    <row r="167" spans="1:7" ht="20.100000000000001" customHeight="1" x14ac:dyDescent="0.2">
      <c r="A167" s="201"/>
      <c r="B167" s="286">
        <f t="shared" si="20"/>
        <v>0</v>
      </c>
      <c r="C167" s="202"/>
      <c r="D167" s="203"/>
      <c r="E167" s="206"/>
      <c r="F167" s="205"/>
      <c r="G167" s="135">
        <f t="shared" si="21"/>
        <v>0</v>
      </c>
    </row>
    <row r="168" spans="1:7" ht="20.100000000000001" customHeight="1" x14ac:dyDescent="0.2">
      <c r="A168" s="201"/>
      <c r="B168" s="286">
        <f t="shared" si="20"/>
        <v>0</v>
      </c>
      <c r="C168" s="202"/>
      <c r="D168" s="203"/>
      <c r="E168" s="204"/>
      <c r="F168" s="205"/>
      <c r="G168" s="135">
        <f t="shared" si="21"/>
        <v>0</v>
      </c>
    </row>
    <row r="169" spans="1:7" ht="20.100000000000001" customHeight="1" x14ac:dyDescent="0.2">
      <c r="A169" s="201"/>
      <c r="B169" s="286">
        <f t="shared" si="20"/>
        <v>0</v>
      </c>
      <c r="C169" s="202"/>
      <c r="D169" s="203"/>
      <c r="E169" s="204"/>
      <c r="F169" s="205"/>
      <c r="G169" s="135">
        <f t="shared" si="21"/>
        <v>0</v>
      </c>
    </row>
    <row r="170" spans="1:7" ht="20.100000000000001" customHeight="1" x14ac:dyDescent="0.2">
      <c r="A170" s="201"/>
      <c r="B170" s="286">
        <f t="shared" si="20"/>
        <v>0</v>
      </c>
      <c r="C170" s="202"/>
      <c r="D170" s="203"/>
      <c r="E170" s="204"/>
      <c r="F170" s="205"/>
      <c r="G170" s="135">
        <f t="shared" si="21"/>
        <v>0</v>
      </c>
    </row>
    <row r="171" spans="1:7" ht="20.100000000000001" customHeight="1" x14ac:dyDescent="0.2">
      <c r="A171" s="201"/>
      <c r="B171" s="286">
        <f t="shared" si="20"/>
        <v>0</v>
      </c>
      <c r="C171" s="202"/>
      <c r="D171" s="203"/>
      <c r="E171" s="204"/>
      <c r="F171" s="205"/>
      <c r="G171" s="135">
        <f t="shared" si="21"/>
        <v>0</v>
      </c>
    </row>
    <row r="172" spans="1:7" ht="20.100000000000001" customHeight="1" x14ac:dyDescent="0.2">
      <c r="A172" s="201"/>
      <c r="B172" s="286">
        <f t="shared" si="20"/>
        <v>0</v>
      </c>
      <c r="C172" s="202"/>
      <c r="D172" s="203"/>
      <c r="E172" s="204"/>
      <c r="F172" s="205"/>
      <c r="G172" s="135">
        <f t="shared" si="21"/>
        <v>0</v>
      </c>
    </row>
    <row r="173" spans="1:7" ht="20.100000000000001" customHeight="1" x14ac:dyDescent="0.2">
      <c r="A173" s="201"/>
      <c r="B173" s="286">
        <f t="shared" si="20"/>
        <v>0</v>
      </c>
      <c r="C173" s="202"/>
      <c r="D173" s="203"/>
      <c r="E173" s="204"/>
      <c r="F173" s="205"/>
      <c r="G173" s="135">
        <f t="shared" si="21"/>
        <v>0</v>
      </c>
    </row>
    <row r="174" spans="1:7" ht="20.100000000000001" customHeight="1" x14ac:dyDescent="0.2">
      <c r="A174" s="136"/>
      <c r="B174" s="124"/>
      <c r="C174" s="124"/>
      <c r="D174" s="119"/>
      <c r="E174" s="120"/>
      <c r="F174" s="137" t="s">
        <v>33</v>
      </c>
      <c r="G174" s="138">
        <f>SUBTOTAL(9,G162:G173)</f>
        <v>0</v>
      </c>
    </row>
    <row r="175" spans="1:7" ht="20.100000000000001" customHeight="1" x14ac:dyDescent="0.2">
      <c r="A175" s="136"/>
      <c r="B175" s="124"/>
      <c r="C175" s="139" t="s">
        <v>821</v>
      </c>
      <c r="D175" s="119"/>
      <c r="E175" s="120"/>
      <c r="F175" s="121"/>
      <c r="G175" s="140"/>
    </row>
    <row r="176" spans="1:7" ht="20.100000000000001" customHeight="1" x14ac:dyDescent="0.2">
      <c r="A176" s="201"/>
      <c r="B176" s="286">
        <f>IF(A176=0,0,VLOOKUP(A176,Tabla_Indices,2,FALSE))</f>
        <v>0</v>
      </c>
      <c r="C176" s="207"/>
      <c r="D176" s="203"/>
      <c r="E176" s="204"/>
      <c r="F176" s="205"/>
      <c r="G176" s="135">
        <f>ROUND(E176*F176,2)</f>
        <v>0</v>
      </c>
    </row>
    <row r="177" spans="1:7" ht="20.100000000000001" customHeight="1" x14ac:dyDescent="0.2">
      <c r="A177" s="201"/>
      <c r="B177" s="286">
        <f>IF(A177=0,0,VLOOKUP(A177,Tabla_Indices,2,FALSE))</f>
        <v>0</v>
      </c>
      <c r="C177" s="202"/>
      <c r="D177" s="203"/>
      <c r="E177" s="204"/>
      <c r="F177" s="205"/>
      <c r="G177" s="135">
        <f t="shared" ref="G177:G185" si="22">ROUND(E177*F177,2)</f>
        <v>0</v>
      </c>
    </row>
    <row r="178" spans="1:7" ht="20.100000000000001" customHeight="1" x14ac:dyDescent="0.2">
      <c r="A178" s="201"/>
      <c r="B178" s="286"/>
      <c r="C178" s="202"/>
      <c r="D178" s="203"/>
      <c r="E178" s="204"/>
      <c r="F178" s="205"/>
      <c r="G178" s="135">
        <f t="shared" si="22"/>
        <v>0</v>
      </c>
    </row>
    <row r="179" spans="1:7" ht="20.100000000000001" customHeight="1" x14ac:dyDescent="0.2">
      <c r="A179" s="201"/>
      <c r="B179" s="286">
        <f t="shared" ref="B179:B185" si="23">IF(A179=0,0,VLOOKUP(A179,Tabla_Indices,2,FALSE))</f>
        <v>0</v>
      </c>
      <c r="C179" s="202"/>
      <c r="D179" s="203"/>
      <c r="E179" s="204"/>
      <c r="F179" s="205"/>
      <c r="G179" s="135">
        <f t="shared" si="22"/>
        <v>0</v>
      </c>
    </row>
    <row r="180" spans="1:7" ht="20.100000000000001" customHeight="1" x14ac:dyDescent="0.2">
      <c r="A180" s="201"/>
      <c r="B180" s="286">
        <f t="shared" si="23"/>
        <v>0</v>
      </c>
      <c r="C180" s="202"/>
      <c r="D180" s="203"/>
      <c r="E180" s="204"/>
      <c r="F180" s="205"/>
      <c r="G180" s="135">
        <f t="shared" si="22"/>
        <v>0</v>
      </c>
    </row>
    <row r="181" spans="1:7" ht="20.100000000000001" customHeight="1" x14ac:dyDescent="0.2">
      <c r="A181" s="201"/>
      <c r="B181" s="286">
        <f t="shared" si="23"/>
        <v>0</v>
      </c>
      <c r="C181" s="202"/>
      <c r="D181" s="203"/>
      <c r="E181" s="204"/>
      <c r="F181" s="205"/>
      <c r="G181" s="135">
        <f t="shared" si="22"/>
        <v>0</v>
      </c>
    </row>
    <row r="182" spans="1:7" ht="20.100000000000001" customHeight="1" x14ac:dyDescent="0.2">
      <c r="A182" s="201"/>
      <c r="B182" s="286">
        <f t="shared" si="23"/>
        <v>0</v>
      </c>
      <c r="C182" s="202"/>
      <c r="D182" s="203"/>
      <c r="E182" s="204"/>
      <c r="F182" s="205"/>
      <c r="G182" s="135">
        <f t="shared" si="22"/>
        <v>0</v>
      </c>
    </row>
    <row r="183" spans="1:7" ht="20.100000000000001" customHeight="1" x14ac:dyDescent="0.2">
      <c r="A183" s="201"/>
      <c r="B183" s="286">
        <f t="shared" si="23"/>
        <v>0</v>
      </c>
      <c r="C183" s="202"/>
      <c r="D183" s="203"/>
      <c r="E183" s="204"/>
      <c r="F183" s="205"/>
      <c r="G183" s="135">
        <f t="shared" si="22"/>
        <v>0</v>
      </c>
    </row>
    <row r="184" spans="1:7" ht="20.100000000000001" customHeight="1" x14ac:dyDescent="0.2">
      <c r="A184" s="201"/>
      <c r="B184" s="286">
        <f t="shared" si="23"/>
        <v>0</v>
      </c>
      <c r="C184" s="202"/>
      <c r="D184" s="203"/>
      <c r="E184" s="204"/>
      <c r="F184" s="205"/>
      <c r="G184" s="135">
        <f t="shared" si="22"/>
        <v>0</v>
      </c>
    </row>
    <row r="185" spans="1:7" ht="20.100000000000001" customHeight="1" x14ac:dyDescent="0.2">
      <c r="A185" s="201"/>
      <c r="B185" s="286">
        <f t="shared" si="23"/>
        <v>0</v>
      </c>
      <c r="C185" s="202"/>
      <c r="D185" s="203"/>
      <c r="E185" s="204"/>
      <c r="F185" s="205"/>
      <c r="G185" s="135">
        <f t="shared" si="22"/>
        <v>0</v>
      </c>
    </row>
    <row r="186" spans="1:7" ht="20.100000000000001" customHeight="1" x14ac:dyDescent="0.2">
      <c r="A186" s="136"/>
      <c r="B186" s="124"/>
      <c r="C186" s="124"/>
      <c r="D186" s="119"/>
      <c r="E186" s="120"/>
      <c r="F186" s="137" t="s">
        <v>34</v>
      </c>
      <c r="G186" s="138">
        <f>SUBTOTAL(9,G176:G185)</f>
        <v>0</v>
      </c>
    </row>
    <row r="187" spans="1:7" ht="20.100000000000001" customHeight="1" x14ac:dyDescent="0.2">
      <c r="A187" s="136"/>
      <c r="B187" s="124"/>
      <c r="C187" s="139" t="s">
        <v>822</v>
      </c>
      <c r="D187" s="119"/>
      <c r="E187" s="120"/>
      <c r="F187" s="124"/>
      <c r="G187" s="140"/>
    </row>
    <row r="188" spans="1:7" ht="20.100000000000001" customHeight="1" x14ac:dyDescent="0.2">
      <c r="A188" s="201"/>
      <c r="B188" s="286">
        <f t="shared" ref="B188:B196" si="24">IF(A188=0,0,VLOOKUP(A188,Tabla_Indices,2,FALSE))</f>
        <v>0</v>
      </c>
      <c r="C188" s="202"/>
      <c r="D188" s="203"/>
      <c r="E188" s="204"/>
      <c r="F188" s="208"/>
      <c r="G188" s="141">
        <f>ROUND(E188*F188,2)</f>
        <v>0</v>
      </c>
    </row>
    <row r="189" spans="1:7" ht="20.100000000000001" customHeight="1" x14ac:dyDescent="0.2">
      <c r="A189" s="201"/>
      <c r="B189" s="286">
        <f t="shared" si="24"/>
        <v>0</v>
      </c>
      <c r="C189" s="207"/>
      <c r="D189" s="203"/>
      <c r="E189" s="204"/>
      <c r="F189" s="205"/>
      <c r="G189" s="141">
        <f t="shared" ref="G189:G196" si="25">ROUND(E189*F189,2)</f>
        <v>0</v>
      </c>
    </row>
    <row r="190" spans="1:7" ht="20.100000000000001" customHeight="1" x14ac:dyDescent="0.2">
      <c r="A190" s="201"/>
      <c r="B190" s="286">
        <f t="shared" si="24"/>
        <v>0</v>
      </c>
      <c r="C190" s="209"/>
      <c r="D190" s="203"/>
      <c r="E190" s="204"/>
      <c r="F190" s="205"/>
      <c r="G190" s="141">
        <f t="shared" si="25"/>
        <v>0</v>
      </c>
    </row>
    <row r="191" spans="1:7" ht="20.100000000000001" customHeight="1" x14ac:dyDescent="0.2">
      <c r="A191" s="201"/>
      <c r="B191" s="286">
        <f t="shared" si="24"/>
        <v>0</v>
      </c>
      <c r="C191" s="209"/>
      <c r="D191" s="203"/>
      <c r="E191" s="204"/>
      <c r="F191" s="205"/>
      <c r="G191" s="141">
        <f t="shared" si="25"/>
        <v>0</v>
      </c>
    </row>
    <row r="192" spans="1:7" ht="20.100000000000001" customHeight="1" x14ac:dyDescent="0.2">
      <c r="A192" s="201"/>
      <c r="B192" s="286">
        <f t="shared" si="24"/>
        <v>0</v>
      </c>
      <c r="C192" s="209"/>
      <c r="D192" s="203"/>
      <c r="E192" s="204"/>
      <c r="F192" s="205"/>
      <c r="G192" s="141">
        <f t="shared" si="25"/>
        <v>0</v>
      </c>
    </row>
    <row r="193" spans="1:7" ht="20.100000000000001" customHeight="1" x14ac:dyDescent="0.2">
      <c r="A193" s="201"/>
      <c r="B193" s="286">
        <f t="shared" si="24"/>
        <v>0</v>
      </c>
      <c r="C193" s="209"/>
      <c r="D193" s="203"/>
      <c r="E193" s="204"/>
      <c r="F193" s="205"/>
      <c r="G193" s="141">
        <f t="shared" si="25"/>
        <v>0</v>
      </c>
    </row>
    <row r="194" spans="1:7" ht="20.100000000000001" customHeight="1" x14ac:dyDescent="0.2">
      <c r="A194" s="201"/>
      <c r="B194" s="286">
        <f t="shared" si="24"/>
        <v>0</v>
      </c>
      <c r="C194" s="202"/>
      <c r="D194" s="203"/>
      <c r="E194" s="204"/>
      <c r="F194" s="205"/>
      <c r="G194" s="141">
        <f t="shared" si="25"/>
        <v>0</v>
      </c>
    </row>
    <row r="195" spans="1:7" ht="20.100000000000001" customHeight="1" x14ac:dyDescent="0.2">
      <c r="A195" s="201"/>
      <c r="B195" s="286">
        <f t="shared" si="24"/>
        <v>0</v>
      </c>
      <c r="C195" s="202"/>
      <c r="D195" s="203"/>
      <c r="E195" s="204"/>
      <c r="F195" s="205"/>
      <c r="G195" s="141">
        <f t="shared" si="25"/>
        <v>0</v>
      </c>
    </row>
    <row r="196" spans="1:7" ht="20.100000000000001" customHeight="1" x14ac:dyDescent="0.2">
      <c r="A196" s="201"/>
      <c r="B196" s="286">
        <f t="shared" si="24"/>
        <v>0</v>
      </c>
      <c r="C196" s="202"/>
      <c r="D196" s="203"/>
      <c r="E196" s="204"/>
      <c r="F196" s="205"/>
      <c r="G196" s="141">
        <f t="shared" si="25"/>
        <v>0</v>
      </c>
    </row>
    <row r="197" spans="1:7" ht="20.100000000000001" customHeight="1" x14ac:dyDescent="0.2">
      <c r="A197" s="186"/>
      <c r="B197" s="119"/>
      <c r="C197" s="124"/>
      <c r="D197" s="119"/>
      <c r="E197" s="120"/>
      <c r="F197" s="137" t="s">
        <v>35</v>
      </c>
      <c r="G197" s="138">
        <f>SUBTOTAL(9,G188:G196)</f>
        <v>0</v>
      </c>
    </row>
    <row r="198" spans="1:7" ht="20.100000000000001" customHeight="1" thickBot="1" x14ac:dyDescent="0.25">
      <c r="A198" s="143"/>
      <c r="B198" s="144"/>
      <c r="C198" s="145"/>
      <c r="D198" s="144"/>
      <c r="E198" s="146"/>
      <c r="F198" s="147"/>
      <c r="G198" s="148"/>
    </row>
    <row r="199" spans="1:7" ht="20.100000000000001" customHeight="1" thickBot="1" x14ac:dyDescent="0.25">
      <c r="A199" s="187" t="str">
        <f>B157</f>
        <v>2-3</v>
      </c>
      <c r="B199" s="185" t="str">
        <f>C157</f>
        <v>Limpieza canales y desagues</v>
      </c>
      <c r="C199" s="149"/>
      <c r="D199" s="149" t="s">
        <v>36</v>
      </c>
      <c r="E199" s="150"/>
      <c r="F199" s="151" t="s">
        <v>37</v>
      </c>
      <c r="G199" s="152">
        <f>SUBTOTAL(9,G162:G198)</f>
        <v>0</v>
      </c>
    </row>
    <row r="200" spans="1:7" ht="20.100000000000001" customHeight="1" thickTop="1" thickBot="1" x14ac:dyDescent="0.25"/>
    <row r="201" spans="1:7" ht="20.100000000000001" customHeight="1" thickTop="1" x14ac:dyDescent="0.2">
      <c r="A201" s="298" t="s">
        <v>39</v>
      </c>
      <c r="B201" s="299"/>
      <c r="C201" s="299"/>
      <c r="D201" s="299"/>
      <c r="E201" s="299"/>
      <c r="F201" s="299"/>
      <c r="G201" s="300"/>
    </row>
    <row r="202" spans="1:7" ht="20.100000000000001" customHeight="1" x14ac:dyDescent="0.2">
      <c r="A202" s="109" t="s">
        <v>818</v>
      </c>
      <c r="B202" s="110" t="str">
        <f>Comitente</f>
        <v>DIRECCIÓN DE ESPACIOS VERDE</v>
      </c>
      <c r="C202" s="111"/>
      <c r="D202" s="112"/>
      <c r="E202" s="112"/>
      <c r="F202" s="113"/>
      <c r="G202" s="114"/>
    </row>
    <row r="203" spans="1:7" ht="20.100000000000001" customHeight="1" x14ac:dyDescent="0.2">
      <c r="A203" s="109" t="s">
        <v>819</v>
      </c>
      <c r="B203" s="110">
        <f>Contratista</f>
        <v>0</v>
      </c>
      <c r="C203" s="115"/>
      <c r="D203" s="115"/>
      <c r="E203" s="115"/>
      <c r="F203" s="110"/>
      <c r="G203" s="116"/>
    </row>
    <row r="204" spans="1:7" ht="20.100000000000001" customHeight="1" x14ac:dyDescent="0.2">
      <c r="A204" s="109" t="s">
        <v>26</v>
      </c>
      <c r="B204" s="110" t="str">
        <f>Obra</f>
        <v>MANTENIMIENTO ESPACIOS VERDES Y SISTEMA RIEGO ACCESO SUR
RENGLÓN 2</v>
      </c>
      <c r="C204" s="115"/>
      <c r="D204" s="115"/>
      <c r="E204" s="115"/>
      <c r="F204" s="110" t="s">
        <v>40</v>
      </c>
      <c r="G204" s="116">
        <f>Fecha_Base</f>
        <v>42907</v>
      </c>
    </row>
    <row r="205" spans="1:7" ht="20.100000000000001" customHeight="1" x14ac:dyDescent="0.2">
      <c r="A205" s="117" t="s">
        <v>817</v>
      </c>
      <c r="B205" s="118" t="str">
        <f>Ubicación</f>
        <v>DEPARTAMENTOS: CAPITAL - SANTA LUCIA - RIVADAVIA</v>
      </c>
      <c r="C205" s="118"/>
      <c r="D205" s="119"/>
      <c r="E205" s="120"/>
      <c r="F205" s="121"/>
      <c r="G205" s="122"/>
    </row>
    <row r="206" spans="1:7" ht="20.100000000000001" customHeight="1" x14ac:dyDescent="0.2">
      <c r="A206" s="117" t="s">
        <v>41</v>
      </c>
      <c r="B206" s="123"/>
      <c r="C206" s="124" t="str">
        <f>IF(B206="","",VLOOKUP(B206,Computo_Presupuesto,2,FALSE))</f>
        <v/>
      </c>
      <c r="D206" s="284"/>
      <c r="E206" s="120"/>
      <c r="F206" s="121"/>
      <c r="G206" s="122"/>
    </row>
    <row r="207" spans="1:7" ht="20.100000000000001" customHeight="1" x14ac:dyDescent="0.2">
      <c r="A207" s="117" t="s">
        <v>27</v>
      </c>
      <c r="B207" s="196" t="s">
        <v>110</v>
      </c>
      <c r="C207" s="124" t="str">
        <f>IF(B207=0,"",VLOOKUP(B207,Computo_Presupuesto,2,FALSE))</f>
        <v>CONTROL DE LA VEGETACION, JARDINERÍA</v>
      </c>
      <c r="D207" s="119"/>
      <c r="E207" s="120"/>
      <c r="F207" s="118" t="s">
        <v>28</v>
      </c>
      <c r="G207" s="125" t="str">
        <f>IF(B207=0,"",VLOOKUP(B207,Computo_Presupuesto,4,FALSE))</f>
        <v>MES</v>
      </c>
    </row>
    <row r="208" spans="1:7" ht="20.100000000000001" customHeight="1" x14ac:dyDescent="0.2">
      <c r="A208" s="117"/>
      <c r="B208" s="118"/>
      <c r="C208" s="124"/>
      <c r="D208" s="119"/>
      <c r="E208" s="120"/>
      <c r="F208" s="124"/>
      <c r="G208" s="126"/>
    </row>
    <row r="209" spans="1:7" ht="20.100000000000001" customHeight="1" x14ac:dyDescent="0.2">
      <c r="A209" s="305" t="s">
        <v>680</v>
      </c>
      <c r="B209" s="306"/>
      <c r="C209" s="301" t="s">
        <v>0</v>
      </c>
      <c r="D209" s="301" t="s">
        <v>29</v>
      </c>
      <c r="E209" s="302" t="s">
        <v>30</v>
      </c>
      <c r="F209" s="303" t="s">
        <v>31</v>
      </c>
      <c r="G209" s="304" t="s">
        <v>32</v>
      </c>
    </row>
    <row r="210" spans="1:7" ht="20.100000000000001" customHeight="1" x14ac:dyDescent="0.2">
      <c r="A210" s="127" t="s">
        <v>681</v>
      </c>
      <c r="B210" s="128" t="s">
        <v>682</v>
      </c>
      <c r="C210" s="301"/>
      <c r="D210" s="301"/>
      <c r="E210" s="302"/>
      <c r="F210" s="303"/>
      <c r="G210" s="304"/>
    </row>
    <row r="211" spans="1:7" ht="20.100000000000001" customHeight="1" x14ac:dyDescent="0.2">
      <c r="A211" s="210"/>
      <c r="B211" s="129"/>
      <c r="C211" s="130" t="s">
        <v>820</v>
      </c>
      <c r="D211" s="131"/>
      <c r="E211" s="132"/>
      <c r="F211" s="133"/>
      <c r="G211" s="134"/>
    </row>
    <row r="212" spans="1:7" ht="20.100000000000001" customHeight="1" x14ac:dyDescent="0.2">
      <c r="A212" s="201"/>
      <c r="B212" s="286">
        <f t="shared" ref="B212:B223" si="26">IF(A212=0,0,VLOOKUP(A212,Tabla_Indices,2,FALSE))</f>
        <v>0</v>
      </c>
      <c r="C212" s="202"/>
      <c r="D212" s="203"/>
      <c r="E212" s="204"/>
      <c r="F212" s="205"/>
      <c r="G212" s="135">
        <f>ROUND(E212*F212,2)</f>
        <v>0</v>
      </c>
    </row>
    <row r="213" spans="1:7" ht="20.100000000000001" customHeight="1" x14ac:dyDescent="0.2">
      <c r="A213" s="201"/>
      <c r="B213" s="286">
        <f t="shared" si="26"/>
        <v>0</v>
      </c>
      <c r="C213" s="202"/>
      <c r="D213" s="203"/>
      <c r="E213" s="204"/>
      <c r="F213" s="205"/>
      <c r="G213" s="135">
        <f t="shared" ref="G213:G223" si="27">ROUND(E213*F213,2)</f>
        <v>0</v>
      </c>
    </row>
    <row r="214" spans="1:7" ht="20.100000000000001" customHeight="1" x14ac:dyDescent="0.2">
      <c r="A214" s="201"/>
      <c r="B214" s="286">
        <f t="shared" si="26"/>
        <v>0</v>
      </c>
      <c r="C214" s="202"/>
      <c r="D214" s="203"/>
      <c r="E214" s="204"/>
      <c r="F214" s="205"/>
      <c r="G214" s="135">
        <f t="shared" si="27"/>
        <v>0</v>
      </c>
    </row>
    <row r="215" spans="1:7" ht="20.100000000000001" customHeight="1" x14ac:dyDescent="0.2">
      <c r="A215" s="201"/>
      <c r="B215" s="286">
        <f t="shared" si="26"/>
        <v>0</v>
      </c>
      <c r="C215" s="202"/>
      <c r="D215" s="203"/>
      <c r="E215" s="204"/>
      <c r="F215" s="205"/>
      <c r="G215" s="135">
        <f t="shared" si="27"/>
        <v>0</v>
      </c>
    </row>
    <row r="216" spans="1:7" ht="20.100000000000001" customHeight="1" x14ac:dyDescent="0.2">
      <c r="A216" s="201"/>
      <c r="B216" s="286">
        <f t="shared" si="26"/>
        <v>0</v>
      </c>
      <c r="C216" s="202"/>
      <c r="D216" s="203"/>
      <c r="E216" s="206"/>
      <c r="F216" s="205"/>
      <c r="G216" s="135">
        <f t="shared" si="27"/>
        <v>0</v>
      </c>
    </row>
    <row r="217" spans="1:7" ht="20.100000000000001" customHeight="1" x14ac:dyDescent="0.2">
      <c r="A217" s="201"/>
      <c r="B217" s="286">
        <f t="shared" si="26"/>
        <v>0</v>
      </c>
      <c r="C217" s="202"/>
      <c r="D217" s="203"/>
      <c r="E217" s="206"/>
      <c r="F217" s="205"/>
      <c r="G217" s="135">
        <f t="shared" si="27"/>
        <v>0</v>
      </c>
    </row>
    <row r="218" spans="1:7" ht="20.100000000000001" customHeight="1" x14ac:dyDescent="0.2">
      <c r="A218" s="201"/>
      <c r="B218" s="286">
        <f t="shared" si="26"/>
        <v>0</v>
      </c>
      <c r="C218" s="202"/>
      <c r="D218" s="203"/>
      <c r="E218" s="204"/>
      <c r="F218" s="205"/>
      <c r="G218" s="135">
        <f t="shared" si="27"/>
        <v>0</v>
      </c>
    </row>
    <row r="219" spans="1:7" ht="20.100000000000001" customHeight="1" x14ac:dyDescent="0.2">
      <c r="A219" s="201"/>
      <c r="B219" s="286">
        <f t="shared" si="26"/>
        <v>0</v>
      </c>
      <c r="C219" s="202"/>
      <c r="D219" s="203"/>
      <c r="E219" s="204"/>
      <c r="F219" s="205"/>
      <c r="G219" s="135">
        <f t="shared" si="27"/>
        <v>0</v>
      </c>
    </row>
    <row r="220" spans="1:7" ht="20.100000000000001" customHeight="1" x14ac:dyDescent="0.2">
      <c r="A220" s="201"/>
      <c r="B220" s="286">
        <f t="shared" si="26"/>
        <v>0</v>
      </c>
      <c r="C220" s="202"/>
      <c r="D220" s="203"/>
      <c r="E220" s="204"/>
      <c r="F220" s="205"/>
      <c r="G220" s="135">
        <f t="shared" si="27"/>
        <v>0</v>
      </c>
    </row>
    <row r="221" spans="1:7" ht="20.100000000000001" customHeight="1" x14ac:dyDescent="0.2">
      <c r="A221" s="201"/>
      <c r="B221" s="286">
        <f t="shared" si="26"/>
        <v>0</v>
      </c>
      <c r="C221" s="202"/>
      <c r="D221" s="203"/>
      <c r="E221" s="204"/>
      <c r="F221" s="205"/>
      <c r="G221" s="135">
        <f t="shared" si="27"/>
        <v>0</v>
      </c>
    </row>
    <row r="222" spans="1:7" ht="20.100000000000001" customHeight="1" x14ac:dyDescent="0.2">
      <c r="A222" s="201"/>
      <c r="B222" s="286">
        <f t="shared" si="26"/>
        <v>0</v>
      </c>
      <c r="C222" s="202"/>
      <c r="D222" s="203"/>
      <c r="E222" s="204"/>
      <c r="F222" s="205"/>
      <c r="G222" s="135">
        <f t="shared" si="27"/>
        <v>0</v>
      </c>
    </row>
    <row r="223" spans="1:7" ht="20.100000000000001" customHeight="1" x14ac:dyDescent="0.2">
      <c r="A223" s="201"/>
      <c r="B223" s="286">
        <f t="shared" si="26"/>
        <v>0</v>
      </c>
      <c r="C223" s="202"/>
      <c r="D223" s="203"/>
      <c r="E223" s="204"/>
      <c r="F223" s="205"/>
      <c r="G223" s="135">
        <f t="shared" si="27"/>
        <v>0</v>
      </c>
    </row>
    <row r="224" spans="1:7" ht="20.100000000000001" customHeight="1" x14ac:dyDescent="0.2">
      <c r="A224" s="136"/>
      <c r="B224" s="124"/>
      <c r="C224" s="124"/>
      <c r="D224" s="119"/>
      <c r="E224" s="120"/>
      <c r="F224" s="137" t="s">
        <v>33</v>
      </c>
      <c r="G224" s="138">
        <f>SUBTOTAL(9,G212:G223)</f>
        <v>0</v>
      </c>
    </row>
    <row r="225" spans="1:7" ht="20.100000000000001" customHeight="1" x14ac:dyDescent="0.2">
      <c r="A225" s="136"/>
      <c r="B225" s="124"/>
      <c r="C225" s="139" t="s">
        <v>821</v>
      </c>
      <c r="D225" s="119"/>
      <c r="E225" s="120"/>
      <c r="F225" s="121"/>
      <c r="G225" s="140"/>
    </row>
    <row r="226" spans="1:7" ht="20.100000000000001" customHeight="1" x14ac:dyDescent="0.2">
      <c r="A226" s="201"/>
      <c r="B226" s="286">
        <f t="shared" ref="B226:B235" si="28">IF(A226=0,0,VLOOKUP(A226,Tabla_Indices,2,FALSE))</f>
        <v>0</v>
      </c>
      <c r="C226" s="207"/>
      <c r="D226" s="203"/>
      <c r="E226" s="204"/>
      <c r="F226" s="205"/>
      <c r="G226" s="135">
        <f>ROUND(E226*F226,2)</f>
        <v>0</v>
      </c>
    </row>
    <row r="227" spans="1:7" ht="20.100000000000001" customHeight="1" x14ac:dyDescent="0.2">
      <c r="A227" s="201"/>
      <c r="B227" s="286">
        <f t="shared" si="28"/>
        <v>0</v>
      </c>
      <c r="C227" s="202"/>
      <c r="D227" s="203"/>
      <c r="E227" s="204"/>
      <c r="F227" s="205"/>
      <c r="G227" s="135">
        <f t="shared" ref="G227:G235" si="29">ROUND(E227*F227,2)</f>
        <v>0</v>
      </c>
    </row>
    <row r="228" spans="1:7" ht="20.100000000000001" customHeight="1" x14ac:dyDescent="0.2">
      <c r="A228" s="201"/>
      <c r="B228" s="286">
        <f t="shared" si="28"/>
        <v>0</v>
      </c>
      <c r="C228" s="202"/>
      <c r="D228" s="203"/>
      <c r="E228" s="204"/>
      <c r="F228" s="205"/>
      <c r="G228" s="135">
        <f t="shared" si="29"/>
        <v>0</v>
      </c>
    </row>
    <row r="229" spans="1:7" ht="20.100000000000001" customHeight="1" x14ac:dyDescent="0.2">
      <c r="A229" s="201"/>
      <c r="B229" s="286">
        <f t="shared" si="28"/>
        <v>0</v>
      </c>
      <c r="C229" s="202"/>
      <c r="D229" s="203"/>
      <c r="E229" s="204"/>
      <c r="F229" s="205"/>
      <c r="G229" s="135">
        <f t="shared" si="29"/>
        <v>0</v>
      </c>
    </row>
    <row r="230" spans="1:7" ht="20.100000000000001" customHeight="1" x14ac:dyDescent="0.2">
      <c r="A230" s="201"/>
      <c r="B230" s="286">
        <f t="shared" si="28"/>
        <v>0</v>
      </c>
      <c r="C230" s="202"/>
      <c r="D230" s="203"/>
      <c r="E230" s="204"/>
      <c r="F230" s="205"/>
      <c r="G230" s="135">
        <f t="shared" si="29"/>
        <v>0</v>
      </c>
    </row>
    <row r="231" spans="1:7" ht="20.100000000000001" customHeight="1" x14ac:dyDescent="0.2">
      <c r="A231" s="201"/>
      <c r="B231" s="286">
        <f t="shared" si="28"/>
        <v>0</v>
      </c>
      <c r="C231" s="202"/>
      <c r="D231" s="203"/>
      <c r="E231" s="204"/>
      <c r="F231" s="205"/>
      <c r="G231" s="135">
        <f t="shared" si="29"/>
        <v>0</v>
      </c>
    </row>
    <row r="232" spans="1:7" ht="20.100000000000001" customHeight="1" x14ac:dyDescent="0.2">
      <c r="A232" s="201"/>
      <c r="B232" s="286">
        <f t="shared" si="28"/>
        <v>0</v>
      </c>
      <c r="C232" s="202"/>
      <c r="D232" s="203"/>
      <c r="E232" s="204"/>
      <c r="F232" s="205"/>
      <c r="G232" s="135">
        <f t="shared" si="29"/>
        <v>0</v>
      </c>
    </row>
    <row r="233" spans="1:7" ht="20.100000000000001" customHeight="1" x14ac:dyDescent="0.2">
      <c r="A233" s="201"/>
      <c r="B233" s="286">
        <f t="shared" si="28"/>
        <v>0</v>
      </c>
      <c r="C233" s="202"/>
      <c r="D233" s="203"/>
      <c r="E233" s="204"/>
      <c r="F233" s="205"/>
      <c r="G233" s="135">
        <f t="shared" si="29"/>
        <v>0</v>
      </c>
    </row>
    <row r="234" spans="1:7" ht="20.100000000000001" customHeight="1" x14ac:dyDescent="0.2">
      <c r="A234" s="201"/>
      <c r="B234" s="286">
        <f t="shared" si="28"/>
        <v>0</v>
      </c>
      <c r="C234" s="202"/>
      <c r="D234" s="203"/>
      <c r="E234" s="204"/>
      <c r="F234" s="205"/>
      <c r="G234" s="135">
        <f t="shared" si="29"/>
        <v>0</v>
      </c>
    </row>
    <row r="235" spans="1:7" ht="20.100000000000001" customHeight="1" x14ac:dyDescent="0.2">
      <c r="A235" s="201"/>
      <c r="B235" s="286">
        <f t="shared" si="28"/>
        <v>0</v>
      </c>
      <c r="C235" s="202"/>
      <c r="D235" s="203"/>
      <c r="E235" s="204"/>
      <c r="F235" s="205"/>
      <c r="G235" s="135">
        <f t="shared" si="29"/>
        <v>0</v>
      </c>
    </row>
    <row r="236" spans="1:7" ht="20.100000000000001" customHeight="1" x14ac:dyDescent="0.2">
      <c r="A236" s="136"/>
      <c r="B236" s="124"/>
      <c r="C236" s="124"/>
      <c r="D236" s="119"/>
      <c r="E236" s="120"/>
      <c r="F236" s="137" t="s">
        <v>34</v>
      </c>
      <c r="G236" s="138">
        <f>SUBTOTAL(9,G226:G235)</f>
        <v>0</v>
      </c>
    </row>
    <row r="237" spans="1:7" ht="20.100000000000001" customHeight="1" x14ac:dyDescent="0.2">
      <c r="A237" s="136"/>
      <c r="B237" s="124"/>
      <c r="C237" s="139" t="s">
        <v>822</v>
      </c>
      <c r="D237" s="119"/>
      <c r="E237" s="120"/>
      <c r="F237" s="124"/>
      <c r="G237" s="140"/>
    </row>
    <row r="238" spans="1:7" ht="20.100000000000001" customHeight="1" x14ac:dyDescent="0.2">
      <c r="A238" s="201"/>
      <c r="B238" s="286">
        <f t="shared" ref="B238:B246" si="30">IF(A238=0,0,VLOOKUP(A238,Tabla_Indices,2,FALSE))</f>
        <v>0</v>
      </c>
      <c r="C238" s="202"/>
      <c r="D238" s="203"/>
      <c r="E238" s="204"/>
      <c r="F238" s="208"/>
      <c r="G238" s="141">
        <f>ROUND(E238*F238,2)</f>
        <v>0</v>
      </c>
    </row>
    <row r="239" spans="1:7" ht="20.100000000000001" customHeight="1" x14ac:dyDescent="0.2">
      <c r="A239" s="201"/>
      <c r="B239" s="286">
        <f t="shared" si="30"/>
        <v>0</v>
      </c>
      <c r="C239" s="207"/>
      <c r="D239" s="203"/>
      <c r="E239" s="204"/>
      <c r="F239" s="205"/>
      <c r="G239" s="141">
        <f t="shared" ref="G239:G246" si="31">ROUND(E239*F239,2)</f>
        <v>0</v>
      </c>
    </row>
    <row r="240" spans="1:7" ht="20.100000000000001" customHeight="1" x14ac:dyDescent="0.2">
      <c r="A240" s="201"/>
      <c r="B240" s="286">
        <f t="shared" si="30"/>
        <v>0</v>
      </c>
      <c r="C240" s="209"/>
      <c r="D240" s="203"/>
      <c r="E240" s="204"/>
      <c r="F240" s="205"/>
      <c r="G240" s="141">
        <f t="shared" si="31"/>
        <v>0</v>
      </c>
    </row>
    <row r="241" spans="1:7" ht="20.100000000000001" customHeight="1" x14ac:dyDescent="0.2">
      <c r="A241" s="201"/>
      <c r="B241" s="286">
        <f t="shared" si="30"/>
        <v>0</v>
      </c>
      <c r="C241" s="209"/>
      <c r="D241" s="203"/>
      <c r="E241" s="204"/>
      <c r="F241" s="205"/>
      <c r="G241" s="141">
        <f t="shared" si="31"/>
        <v>0</v>
      </c>
    </row>
    <row r="242" spans="1:7" ht="20.100000000000001" customHeight="1" x14ac:dyDescent="0.2">
      <c r="A242" s="201"/>
      <c r="B242" s="286">
        <f t="shared" si="30"/>
        <v>0</v>
      </c>
      <c r="C242" s="209"/>
      <c r="D242" s="203"/>
      <c r="E242" s="204"/>
      <c r="F242" s="205"/>
      <c r="G242" s="141">
        <f t="shared" si="31"/>
        <v>0</v>
      </c>
    </row>
    <row r="243" spans="1:7" ht="20.100000000000001" customHeight="1" x14ac:dyDescent="0.2">
      <c r="A243" s="201"/>
      <c r="B243" s="286">
        <f t="shared" si="30"/>
        <v>0</v>
      </c>
      <c r="C243" s="209"/>
      <c r="D243" s="203"/>
      <c r="E243" s="204"/>
      <c r="F243" s="205"/>
      <c r="G243" s="141">
        <f t="shared" si="31"/>
        <v>0</v>
      </c>
    </row>
    <row r="244" spans="1:7" ht="20.100000000000001" customHeight="1" x14ac:dyDescent="0.2">
      <c r="A244" s="201"/>
      <c r="B244" s="286">
        <f t="shared" si="30"/>
        <v>0</v>
      </c>
      <c r="C244" s="202"/>
      <c r="D244" s="203"/>
      <c r="E244" s="204"/>
      <c r="F244" s="205"/>
      <c r="G244" s="141">
        <f t="shared" si="31"/>
        <v>0</v>
      </c>
    </row>
    <row r="245" spans="1:7" ht="20.100000000000001" customHeight="1" x14ac:dyDescent="0.2">
      <c r="A245" s="201"/>
      <c r="B245" s="286">
        <f t="shared" si="30"/>
        <v>0</v>
      </c>
      <c r="C245" s="202"/>
      <c r="D245" s="203"/>
      <c r="E245" s="204"/>
      <c r="F245" s="205"/>
      <c r="G245" s="141">
        <f t="shared" si="31"/>
        <v>0</v>
      </c>
    </row>
    <row r="246" spans="1:7" ht="20.100000000000001" customHeight="1" x14ac:dyDescent="0.2">
      <c r="A246" s="201"/>
      <c r="B246" s="286">
        <f t="shared" si="30"/>
        <v>0</v>
      </c>
      <c r="C246" s="202"/>
      <c r="D246" s="203"/>
      <c r="E246" s="204"/>
      <c r="F246" s="205"/>
      <c r="G246" s="141">
        <f t="shared" si="31"/>
        <v>0</v>
      </c>
    </row>
    <row r="247" spans="1:7" ht="20.100000000000001" customHeight="1" x14ac:dyDescent="0.2">
      <c r="A247" s="142"/>
      <c r="B247" s="119"/>
      <c r="C247" s="124"/>
      <c r="D247" s="119"/>
      <c r="E247" s="120"/>
      <c r="F247" s="137" t="s">
        <v>35</v>
      </c>
      <c r="G247" s="138">
        <f>SUBTOTAL(9,G238:G246)</f>
        <v>0</v>
      </c>
    </row>
    <row r="248" spans="1:7" ht="20.100000000000001" customHeight="1" thickBot="1" x14ac:dyDescent="0.25">
      <c r="A248" s="143"/>
      <c r="B248" s="144"/>
      <c r="C248" s="145"/>
      <c r="D248" s="144"/>
      <c r="E248" s="146"/>
      <c r="F248" s="147"/>
      <c r="G248" s="148"/>
    </row>
    <row r="249" spans="1:7" ht="20.100000000000001" customHeight="1" thickBot="1" x14ac:dyDescent="0.25">
      <c r="A249" s="187" t="str">
        <f>B207</f>
        <v>3</v>
      </c>
      <c r="B249" s="185" t="str">
        <f>C207</f>
        <v>CONTROL DE LA VEGETACION, JARDINERÍA</v>
      </c>
      <c r="C249" s="149"/>
      <c r="D249" s="149" t="s">
        <v>36</v>
      </c>
      <c r="E249" s="150"/>
      <c r="F249" s="151" t="s">
        <v>37</v>
      </c>
      <c r="G249" s="152">
        <f>SUBTOTAL(9,G212:G248)</f>
        <v>0</v>
      </c>
    </row>
    <row r="250" spans="1:7" ht="20.100000000000001" customHeight="1" thickTop="1" thickBot="1" x14ac:dyDescent="0.25"/>
    <row r="251" spans="1:7" ht="20.100000000000001" customHeight="1" thickTop="1" x14ac:dyDescent="0.2">
      <c r="A251" s="298" t="s">
        <v>39</v>
      </c>
      <c r="B251" s="299"/>
      <c r="C251" s="299"/>
      <c r="D251" s="299"/>
      <c r="E251" s="299"/>
      <c r="F251" s="299"/>
      <c r="G251" s="300"/>
    </row>
    <row r="252" spans="1:7" ht="20.100000000000001" customHeight="1" x14ac:dyDescent="0.2">
      <c r="A252" s="109" t="s">
        <v>818</v>
      </c>
      <c r="B252" s="110" t="str">
        <f>Comitente</f>
        <v>DIRECCIÓN DE ESPACIOS VERDE</v>
      </c>
      <c r="C252" s="111"/>
      <c r="D252" s="112"/>
      <c r="E252" s="112"/>
      <c r="F252" s="113"/>
      <c r="G252" s="114"/>
    </row>
    <row r="253" spans="1:7" ht="20.100000000000001" customHeight="1" x14ac:dyDescent="0.2">
      <c r="A253" s="109" t="s">
        <v>819</v>
      </c>
      <c r="B253" s="110">
        <f>Contratista</f>
        <v>0</v>
      </c>
      <c r="C253" s="115"/>
      <c r="D253" s="115"/>
      <c r="E253" s="115"/>
      <c r="F253" s="110"/>
      <c r="G253" s="116"/>
    </row>
    <row r="254" spans="1:7" ht="20.100000000000001" customHeight="1" x14ac:dyDescent="0.2">
      <c r="A254" s="109" t="s">
        <v>26</v>
      </c>
      <c r="B254" s="110" t="str">
        <f>Obra</f>
        <v>MANTENIMIENTO ESPACIOS VERDES Y SISTEMA RIEGO ACCESO SUR
RENGLÓN 2</v>
      </c>
      <c r="C254" s="115"/>
      <c r="D254" s="115"/>
      <c r="E254" s="115"/>
      <c r="F254" s="110" t="s">
        <v>40</v>
      </c>
      <c r="G254" s="116">
        <f>Fecha_Base</f>
        <v>42907</v>
      </c>
    </row>
    <row r="255" spans="1:7" ht="20.100000000000001" customHeight="1" x14ac:dyDescent="0.2">
      <c r="A255" s="117" t="s">
        <v>817</v>
      </c>
      <c r="B255" s="118" t="str">
        <f>Ubicación</f>
        <v>DEPARTAMENTOS: CAPITAL - SANTA LUCIA - RIVADAVIA</v>
      </c>
      <c r="C255" s="118"/>
      <c r="D255" s="119"/>
      <c r="E255" s="120"/>
      <c r="F255" s="121"/>
      <c r="G255" s="122"/>
    </row>
    <row r="256" spans="1:7" ht="20.100000000000001" customHeight="1" x14ac:dyDescent="0.2">
      <c r="A256" s="117" t="s">
        <v>41</v>
      </c>
      <c r="B256" s="199"/>
      <c r="C256" s="124" t="str">
        <f>IF(B256="","",VLOOKUP(B256,Computo_Presupuesto,2,FALSE))</f>
        <v/>
      </c>
      <c r="D256" s="284"/>
      <c r="E256" s="120"/>
      <c r="F256" s="121"/>
      <c r="G256" s="122"/>
    </row>
    <row r="257" spans="1:7" ht="20.100000000000001" customHeight="1" x14ac:dyDescent="0.2">
      <c r="A257" s="117" t="s">
        <v>27</v>
      </c>
      <c r="B257" s="196" t="s">
        <v>113</v>
      </c>
      <c r="C257" s="124" t="str">
        <f>IF(B257=0,"",VLOOKUP(B257,Computo_Presupuesto,2,FALSE))</f>
        <v>APLICACIÓN DE AGROQUÍMICOS</v>
      </c>
      <c r="D257" s="119"/>
      <c r="E257" s="120"/>
      <c r="F257" s="118" t="s">
        <v>28</v>
      </c>
      <c r="G257" s="125" t="str">
        <f>IF(B257=0,"",VLOOKUP(B257,Computo_Presupuesto,4,FALSE))</f>
        <v>MES</v>
      </c>
    </row>
    <row r="258" spans="1:7" ht="20.100000000000001" customHeight="1" x14ac:dyDescent="0.2">
      <c r="A258" s="117"/>
      <c r="B258" s="118"/>
      <c r="C258" s="124"/>
      <c r="D258" s="119"/>
      <c r="E258" s="120"/>
      <c r="F258" s="124"/>
      <c r="G258" s="126"/>
    </row>
    <row r="259" spans="1:7" ht="20.100000000000001" customHeight="1" x14ac:dyDescent="0.2">
      <c r="A259" s="305" t="s">
        <v>680</v>
      </c>
      <c r="B259" s="306"/>
      <c r="C259" s="301" t="s">
        <v>0</v>
      </c>
      <c r="D259" s="301" t="s">
        <v>29</v>
      </c>
      <c r="E259" s="302" t="s">
        <v>30</v>
      </c>
      <c r="F259" s="303" t="s">
        <v>31</v>
      </c>
      <c r="G259" s="304" t="s">
        <v>32</v>
      </c>
    </row>
    <row r="260" spans="1:7" ht="20.100000000000001" customHeight="1" x14ac:dyDescent="0.2">
      <c r="A260" s="127" t="s">
        <v>681</v>
      </c>
      <c r="B260" s="128" t="s">
        <v>682</v>
      </c>
      <c r="C260" s="301"/>
      <c r="D260" s="301"/>
      <c r="E260" s="302"/>
      <c r="F260" s="303"/>
      <c r="G260" s="304"/>
    </row>
    <row r="261" spans="1:7" ht="20.100000000000001" customHeight="1" x14ac:dyDescent="0.2">
      <c r="A261" s="210"/>
      <c r="B261" s="129"/>
      <c r="C261" s="130" t="s">
        <v>820</v>
      </c>
      <c r="D261" s="131"/>
      <c r="E261" s="132"/>
      <c r="F261" s="133"/>
      <c r="G261" s="134"/>
    </row>
    <row r="262" spans="1:7" ht="20.100000000000001" customHeight="1" x14ac:dyDescent="0.2">
      <c r="A262" s="201"/>
      <c r="B262" s="286">
        <f t="shared" ref="B262:B273" si="32">IF(A262=0,0,VLOOKUP(A262,Tabla_Indices,2,FALSE))</f>
        <v>0</v>
      </c>
      <c r="C262" s="202"/>
      <c r="D262" s="203"/>
      <c r="E262" s="204"/>
      <c r="F262" s="205"/>
      <c r="G262" s="135">
        <f>ROUND(E262*F262,2)</f>
        <v>0</v>
      </c>
    </row>
    <row r="263" spans="1:7" ht="20.100000000000001" customHeight="1" x14ac:dyDescent="0.2">
      <c r="A263" s="201"/>
      <c r="B263" s="286">
        <f t="shared" si="32"/>
        <v>0</v>
      </c>
      <c r="C263" s="202"/>
      <c r="D263" s="203"/>
      <c r="E263" s="204"/>
      <c r="F263" s="205"/>
      <c r="G263" s="135">
        <f t="shared" ref="G263:G273" si="33">ROUND(E263*F263,2)</f>
        <v>0</v>
      </c>
    </row>
    <row r="264" spans="1:7" ht="20.100000000000001" customHeight="1" x14ac:dyDescent="0.2">
      <c r="A264" s="201"/>
      <c r="B264" s="286">
        <f t="shared" si="32"/>
        <v>0</v>
      </c>
      <c r="C264" s="202"/>
      <c r="D264" s="203"/>
      <c r="E264" s="204"/>
      <c r="F264" s="205"/>
      <c r="G264" s="135">
        <f t="shared" si="33"/>
        <v>0</v>
      </c>
    </row>
    <row r="265" spans="1:7" ht="20.100000000000001" customHeight="1" x14ac:dyDescent="0.2">
      <c r="A265" s="201"/>
      <c r="B265" s="286">
        <f t="shared" si="32"/>
        <v>0</v>
      </c>
      <c r="C265" s="202"/>
      <c r="D265" s="203"/>
      <c r="E265" s="204"/>
      <c r="F265" s="205"/>
      <c r="G265" s="135">
        <f t="shared" si="33"/>
        <v>0</v>
      </c>
    </row>
    <row r="266" spans="1:7" ht="20.100000000000001" customHeight="1" x14ac:dyDescent="0.2">
      <c r="A266" s="201"/>
      <c r="B266" s="286">
        <f t="shared" si="32"/>
        <v>0</v>
      </c>
      <c r="C266" s="202"/>
      <c r="D266" s="203"/>
      <c r="E266" s="206"/>
      <c r="F266" s="205"/>
      <c r="G266" s="135">
        <f t="shared" si="33"/>
        <v>0</v>
      </c>
    </row>
    <row r="267" spans="1:7" ht="20.100000000000001" customHeight="1" x14ac:dyDescent="0.2">
      <c r="A267" s="201"/>
      <c r="B267" s="286">
        <f t="shared" si="32"/>
        <v>0</v>
      </c>
      <c r="C267" s="202"/>
      <c r="D267" s="203"/>
      <c r="E267" s="206"/>
      <c r="F267" s="205"/>
      <c r="G267" s="135">
        <f t="shared" si="33"/>
        <v>0</v>
      </c>
    </row>
    <row r="268" spans="1:7" ht="20.100000000000001" customHeight="1" x14ac:dyDescent="0.2">
      <c r="A268" s="201"/>
      <c r="B268" s="286">
        <f t="shared" si="32"/>
        <v>0</v>
      </c>
      <c r="C268" s="202"/>
      <c r="D268" s="203"/>
      <c r="E268" s="204"/>
      <c r="F268" s="205"/>
      <c r="G268" s="135">
        <f t="shared" si="33"/>
        <v>0</v>
      </c>
    </row>
    <row r="269" spans="1:7" ht="20.100000000000001" customHeight="1" x14ac:dyDescent="0.2">
      <c r="A269" s="201"/>
      <c r="B269" s="286">
        <f t="shared" si="32"/>
        <v>0</v>
      </c>
      <c r="C269" s="202"/>
      <c r="D269" s="203"/>
      <c r="E269" s="204"/>
      <c r="F269" s="205"/>
      <c r="G269" s="135">
        <f t="shared" si="33"/>
        <v>0</v>
      </c>
    </row>
    <row r="270" spans="1:7" ht="20.100000000000001" customHeight="1" x14ac:dyDescent="0.2">
      <c r="A270" s="201"/>
      <c r="B270" s="286">
        <f t="shared" si="32"/>
        <v>0</v>
      </c>
      <c r="C270" s="202"/>
      <c r="D270" s="203"/>
      <c r="E270" s="204"/>
      <c r="F270" s="205"/>
      <c r="G270" s="135">
        <f t="shared" si="33"/>
        <v>0</v>
      </c>
    </row>
    <row r="271" spans="1:7" ht="20.100000000000001" customHeight="1" x14ac:dyDescent="0.2">
      <c r="A271" s="201"/>
      <c r="B271" s="286">
        <f t="shared" si="32"/>
        <v>0</v>
      </c>
      <c r="C271" s="202"/>
      <c r="D271" s="203"/>
      <c r="E271" s="204"/>
      <c r="F271" s="205"/>
      <c r="G271" s="135">
        <f t="shared" si="33"/>
        <v>0</v>
      </c>
    </row>
    <row r="272" spans="1:7" ht="20.100000000000001" customHeight="1" x14ac:dyDescent="0.2">
      <c r="A272" s="201"/>
      <c r="B272" s="286">
        <f t="shared" si="32"/>
        <v>0</v>
      </c>
      <c r="C272" s="202"/>
      <c r="D272" s="203"/>
      <c r="E272" s="204"/>
      <c r="F272" s="205"/>
      <c r="G272" s="135">
        <f t="shared" si="33"/>
        <v>0</v>
      </c>
    </row>
    <row r="273" spans="1:7" ht="20.100000000000001" customHeight="1" x14ac:dyDescent="0.2">
      <c r="A273" s="201"/>
      <c r="B273" s="286">
        <f t="shared" si="32"/>
        <v>0</v>
      </c>
      <c r="C273" s="202"/>
      <c r="D273" s="203"/>
      <c r="E273" s="204"/>
      <c r="F273" s="205"/>
      <c r="G273" s="135">
        <f t="shared" si="33"/>
        <v>0</v>
      </c>
    </row>
    <row r="274" spans="1:7" ht="20.100000000000001" customHeight="1" x14ac:dyDescent="0.2">
      <c r="A274" s="136"/>
      <c r="B274" s="124"/>
      <c r="C274" s="124"/>
      <c r="D274" s="119"/>
      <c r="E274" s="120"/>
      <c r="F274" s="137" t="s">
        <v>33</v>
      </c>
      <c r="G274" s="138">
        <f>SUBTOTAL(9,G262:G273)</f>
        <v>0</v>
      </c>
    </row>
    <row r="275" spans="1:7" ht="20.100000000000001" customHeight="1" x14ac:dyDescent="0.2">
      <c r="A275" s="136"/>
      <c r="B275" s="124"/>
      <c r="C275" s="139" t="s">
        <v>821</v>
      </c>
      <c r="D275" s="119"/>
      <c r="E275" s="120"/>
      <c r="F275" s="121"/>
      <c r="G275" s="140"/>
    </row>
    <row r="276" spans="1:7" ht="20.100000000000001" customHeight="1" x14ac:dyDescent="0.2">
      <c r="A276" s="201"/>
      <c r="B276" s="286">
        <f t="shared" ref="B276:B285" si="34">IF(A276=0,0,VLOOKUP(A276,Tabla_Indices,2,FALSE))</f>
        <v>0</v>
      </c>
      <c r="C276" s="207"/>
      <c r="D276" s="203"/>
      <c r="E276" s="204"/>
      <c r="F276" s="205"/>
      <c r="G276" s="135">
        <f>ROUND(E276*F276,2)</f>
        <v>0</v>
      </c>
    </row>
    <row r="277" spans="1:7" ht="20.100000000000001" customHeight="1" x14ac:dyDescent="0.2">
      <c r="A277" s="201"/>
      <c r="B277" s="286">
        <f t="shared" si="34"/>
        <v>0</v>
      </c>
      <c r="C277" s="202"/>
      <c r="D277" s="203"/>
      <c r="E277" s="204"/>
      <c r="F277" s="205"/>
      <c r="G277" s="135">
        <f t="shared" ref="G277:G285" si="35">ROUND(E277*F277,2)</f>
        <v>0</v>
      </c>
    </row>
    <row r="278" spans="1:7" ht="20.100000000000001" customHeight="1" x14ac:dyDescent="0.2">
      <c r="A278" s="201"/>
      <c r="B278" s="286">
        <f t="shared" si="34"/>
        <v>0</v>
      </c>
      <c r="C278" s="202"/>
      <c r="D278" s="203"/>
      <c r="E278" s="204"/>
      <c r="F278" s="205"/>
      <c r="G278" s="135">
        <f t="shared" si="35"/>
        <v>0</v>
      </c>
    </row>
    <row r="279" spans="1:7" ht="20.100000000000001" customHeight="1" x14ac:dyDescent="0.2">
      <c r="A279" s="201"/>
      <c r="B279" s="286">
        <f t="shared" si="34"/>
        <v>0</v>
      </c>
      <c r="C279" s="202"/>
      <c r="D279" s="203"/>
      <c r="E279" s="204"/>
      <c r="F279" s="205"/>
      <c r="G279" s="135">
        <f t="shared" si="35"/>
        <v>0</v>
      </c>
    </row>
    <row r="280" spans="1:7" ht="20.100000000000001" customHeight="1" x14ac:dyDescent="0.2">
      <c r="A280" s="201"/>
      <c r="B280" s="286">
        <f t="shared" si="34"/>
        <v>0</v>
      </c>
      <c r="C280" s="202"/>
      <c r="D280" s="203"/>
      <c r="E280" s="204"/>
      <c r="F280" s="205"/>
      <c r="G280" s="135">
        <f t="shared" si="35"/>
        <v>0</v>
      </c>
    </row>
    <row r="281" spans="1:7" ht="20.100000000000001" customHeight="1" x14ac:dyDescent="0.2">
      <c r="A281" s="201"/>
      <c r="B281" s="286">
        <f t="shared" si="34"/>
        <v>0</v>
      </c>
      <c r="C281" s="202"/>
      <c r="D281" s="203"/>
      <c r="E281" s="204"/>
      <c r="F281" s="205"/>
      <c r="G281" s="135">
        <f t="shared" si="35"/>
        <v>0</v>
      </c>
    </row>
    <row r="282" spans="1:7" ht="20.100000000000001" customHeight="1" x14ac:dyDescent="0.2">
      <c r="A282" s="201"/>
      <c r="B282" s="286">
        <f t="shared" si="34"/>
        <v>0</v>
      </c>
      <c r="C282" s="202"/>
      <c r="D282" s="203"/>
      <c r="E282" s="204"/>
      <c r="F282" s="205"/>
      <c r="G282" s="135">
        <f t="shared" si="35"/>
        <v>0</v>
      </c>
    </row>
    <row r="283" spans="1:7" ht="20.100000000000001" customHeight="1" x14ac:dyDescent="0.2">
      <c r="A283" s="201"/>
      <c r="B283" s="286">
        <f t="shared" si="34"/>
        <v>0</v>
      </c>
      <c r="C283" s="202"/>
      <c r="D283" s="203"/>
      <c r="E283" s="204"/>
      <c r="F283" s="205"/>
      <c r="G283" s="135">
        <f t="shared" si="35"/>
        <v>0</v>
      </c>
    </row>
    <row r="284" spans="1:7" ht="20.100000000000001" customHeight="1" x14ac:dyDescent="0.2">
      <c r="A284" s="201"/>
      <c r="B284" s="286">
        <f t="shared" si="34"/>
        <v>0</v>
      </c>
      <c r="C284" s="202"/>
      <c r="D284" s="203"/>
      <c r="E284" s="204"/>
      <c r="F284" s="205"/>
      <c r="G284" s="135">
        <f t="shared" si="35"/>
        <v>0</v>
      </c>
    </row>
    <row r="285" spans="1:7" ht="20.100000000000001" customHeight="1" x14ac:dyDescent="0.2">
      <c r="A285" s="201"/>
      <c r="B285" s="286">
        <f t="shared" si="34"/>
        <v>0</v>
      </c>
      <c r="C285" s="202"/>
      <c r="D285" s="203"/>
      <c r="E285" s="204"/>
      <c r="F285" s="205"/>
      <c r="G285" s="135">
        <f t="shared" si="35"/>
        <v>0</v>
      </c>
    </row>
    <row r="286" spans="1:7" ht="20.100000000000001" customHeight="1" x14ac:dyDescent="0.2">
      <c r="A286" s="136"/>
      <c r="B286" s="124"/>
      <c r="C286" s="124"/>
      <c r="D286" s="119"/>
      <c r="E286" s="120"/>
      <c r="F286" s="137" t="s">
        <v>34</v>
      </c>
      <c r="G286" s="138">
        <f>SUBTOTAL(9,G276:G285)</f>
        <v>0</v>
      </c>
    </row>
    <row r="287" spans="1:7" ht="20.100000000000001" customHeight="1" x14ac:dyDescent="0.2">
      <c r="A287" s="136"/>
      <c r="B287" s="124"/>
      <c r="C287" s="139" t="s">
        <v>822</v>
      </c>
      <c r="D287" s="119"/>
      <c r="E287" s="120"/>
      <c r="F287" s="124"/>
      <c r="G287" s="140"/>
    </row>
    <row r="288" spans="1:7" ht="20.100000000000001" customHeight="1" x14ac:dyDescent="0.2">
      <c r="A288" s="201"/>
      <c r="B288" s="286">
        <f t="shared" ref="B288:B296" si="36">IF(A288=0,0,VLOOKUP(A288,Tabla_Indices,2,FALSE))</f>
        <v>0</v>
      </c>
      <c r="C288" s="202"/>
      <c r="D288" s="203"/>
      <c r="E288" s="204"/>
      <c r="F288" s="208"/>
      <c r="G288" s="141">
        <f>ROUND(E288*F288,2)</f>
        <v>0</v>
      </c>
    </row>
    <row r="289" spans="1:7" ht="20.100000000000001" customHeight="1" x14ac:dyDescent="0.2">
      <c r="A289" s="201"/>
      <c r="B289" s="286">
        <f t="shared" si="36"/>
        <v>0</v>
      </c>
      <c r="C289" s="207"/>
      <c r="D289" s="203"/>
      <c r="E289" s="204"/>
      <c r="F289" s="205"/>
      <c r="G289" s="141">
        <f t="shared" ref="G289:G296" si="37">ROUND(E289*F289,2)</f>
        <v>0</v>
      </c>
    </row>
    <row r="290" spans="1:7" ht="20.100000000000001" customHeight="1" x14ac:dyDescent="0.2">
      <c r="A290" s="201"/>
      <c r="B290" s="286">
        <f t="shared" si="36"/>
        <v>0</v>
      </c>
      <c r="C290" s="209"/>
      <c r="D290" s="203"/>
      <c r="E290" s="204"/>
      <c r="F290" s="205"/>
      <c r="G290" s="141">
        <f t="shared" si="37"/>
        <v>0</v>
      </c>
    </row>
    <row r="291" spans="1:7" ht="20.100000000000001" customHeight="1" x14ac:dyDescent="0.2">
      <c r="A291" s="201"/>
      <c r="B291" s="286">
        <f t="shared" si="36"/>
        <v>0</v>
      </c>
      <c r="C291" s="209"/>
      <c r="D291" s="203"/>
      <c r="E291" s="204"/>
      <c r="F291" s="205"/>
      <c r="G291" s="141">
        <f t="shared" si="37"/>
        <v>0</v>
      </c>
    </row>
    <row r="292" spans="1:7" ht="20.100000000000001" customHeight="1" x14ac:dyDescent="0.2">
      <c r="A292" s="201"/>
      <c r="B292" s="286">
        <f t="shared" si="36"/>
        <v>0</v>
      </c>
      <c r="C292" s="209"/>
      <c r="D292" s="203"/>
      <c r="E292" s="204"/>
      <c r="F292" s="205"/>
      <c r="G292" s="141">
        <f t="shared" si="37"/>
        <v>0</v>
      </c>
    </row>
    <row r="293" spans="1:7" ht="20.100000000000001" customHeight="1" x14ac:dyDescent="0.2">
      <c r="A293" s="201"/>
      <c r="B293" s="286">
        <f t="shared" si="36"/>
        <v>0</v>
      </c>
      <c r="C293" s="209"/>
      <c r="D293" s="203"/>
      <c r="E293" s="204"/>
      <c r="F293" s="205"/>
      <c r="G293" s="141">
        <f t="shared" si="37"/>
        <v>0</v>
      </c>
    </row>
    <row r="294" spans="1:7" ht="20.100000000000001" customHeight="1" x14ac:dyDescent="0.2">
      <c r="A294" s="201"/>
      <c r="B294" s="286">
        <f t="shared" si="36"/>
        <v>0</v>
      </c>
      <c r="C294" s="202"/>
      <c r="D294" s="203"/>
      <c r="E294" s="204"/>
      <c r="F294" s="205"/>
      <c r="G294" s="141">
        <f t="shared" si="37"/>
        <v>0</v>
      </c>
    </row>
    <row r="295" spans="1:7" ht="20.100000000000001" customHeight="1" x14ac:dyDescent="0.2">
      <c r="A295" s="201"/>
      <c r="B295" s="286">
        <f t="shared" si="36"/>
        <v>0</v>
      </c>
      <c r="C295" s="202"/>
      <c r="D295" s="203"/>
      <c r="E295" s="204"/>
      <c r="F295" s="205"/>
      <c r="G295" s="141">
        <f t="shared" si="37"/>
        <v>0</v>
      </c>
    </row>
    <row r="296" spans="1:7" ht="20.100000000000001" customHeight="1" x14ac:dyDescent="0.2">
      <c r="A296" s="201"/>
      <c r="B296" s="286">
        <f t="shared" si="36"/>
        <v>0</v>
      </c>
      <c r="C296" s="202"/>
      <c r="D296" s="203"/>
      <c r="E296" s="204"/>
      <c r="F296" s="205"/>
      <c r="G296" s="141">
        <f t="shared" si="37"/>
        <v>0</v>
      </c>
    </row>
    <row r="297" spans="1:7" ht="20.100000000000001" customHeight="1" x14ac:dyDescent="0.2">
      <c r="A297" s="142"/>
      <c r="B297" s="119"/>
      <c r="C297" s="124"/>
      <c r="D297" s="119"/>
      <c r="E297" s="120"/>
      <c r="F297" s="137" t="s">
        <v>35</v>
      </c>
      <c r="G297" s="138">
        <f>SUBTOTAL(9,G288:G296)</f>
        <v>0</v>
      </c>
    </row>
    <row r="298" spans="1:7" ht="20.100000000000001" customHeight="1" thickBot="1" x14ac:dyDescent="0.25">
      <c r="A298" s="143"/>
      <c r="B298" s="144"/>
      <c r="C298" s="145"/>
      <c r="D298" s="144"/>
      <c r="E298" s="146"/>
      <c r="F298" s="147"/>
      <c r="G298" s="148"/>
    </row>
    <row r="299" spans="1:7" ht="20.100000000000001" customHeight="1" thickBot="1" x14ac:dyDescent="0.25">
      <c r="A299" s="187" t="str">
        <f>B257</f>
        <v>4</v>
      </c>
      <c r="B299" s="185" t="str">
        <f>C257</f>
        <v>APLICACIÓN DE AGROQUÍMICOS</v>
      </c>
      <c r="C299" s="149"/>
      <c r="D299" s="149" t="s">
        <v>36</v>
      </c>
      <c r="E299" s="150"/>
      <c r="F299" s="151" t="s">
        <v>37</v>
      </c>
      <c r="G299" s="152">
        <f>SUBTOTAL(9,G262:G298)</f>
        <v>0</v>
      </c>
    </row>
    <row r="300" spans="1:7" ht="20.100000000000001" customHeight="1" thickTop="1" thickBot="1" x14ac:dyDescent="0.25"/>
    <row r="301" spans="1:7" ht="20.100000000000001" customHeight="1" thickTop="1" x14ac:dyDescent="0.2">
      <c r="A301" s="298" t="s">
        <v>39</v>
      </c>
      <c r="B301" s="299"/>
      <c r="C301" s="299"/>
      <c r="D301" s="299"/>
      <c r="E301" s="299"/>
      <c r="F301" s="299"/>
      <c r="G301" s="300"/>
    </row>
    <row r="302" spans="1:7" ht="20.100000000000001" customHeight="1" x14ac:dyDescent="0.2">
      <c r="A302" s="109" t="s">
        <v>818</v>
      </c>
      <c r="B302" s="110" t="str">
        <f>Comitente</f>
        <v>DIRECCIÓN DE ESPACIOS VERDE</v>
      </c>
      <c r="C302" s="111"/>
      <c r="D302" s="112"/>
      <c r="E302" s="112"/>
      <c r="F302" s="113"/>
      <c r="G302" s="114"/>
    </row>
    <row r="303" spans="1:7" ht="20.100000000000001" customHeight="1" x14ac:dyDescent="0.2">
      <c r="A303" s="109" t="s">
        <v>819</v>
      </c>
      <c r="B303" s="110">
        <f>Contratista</f>
        <v>0</v>
      </c>
      <c r="C303" s="115"/>
      <c r="D303" s="115"/>
      <c r="E303" s="115"/>
      <c r="F303" s="110"/>
      <c r="G303" s="116"/>
    </row>
    <row r="304" spans="1:7" ht="20.100000000000001" customHeight="1" x14ac:dyDescent="0.2">
      <c r="A304" s="109" t="s">
        <v>26</v>
      </c>
      <c r="B304" s="110" t="str">
        <f>Obra</f>
        <v>MANTENIMIENTO ESPACIOS VERDES Y SISTEMA RIEGO ACCESO SUR
RENGLÓN 2</v>
      </c>
      <c r="C304" s="115"/>
      <c r="D304" s="115"/>
      <c r="E304" s="115"/>
      <c r="F304" s="110" t="s">
        <v>40</v>
      </c>
      <c r="G304" s="116">
        <f>Fecha_Base</f>
        <v>42907</v>
      </c>
    </row>
    <row r="305" spans="1:7" ht="20.100000000000001" customHeight="1" x14ac:dyDescent="0.2">
      <c r="A305" s="117" t="s">
        <v>817</v>
      </c>
      <c r="B305" s="118" t="str">
        <f>Ubicación</f>
        <v>DEPARTAMENTOS: CAPITAL - SANTA LUCIA - RIVADAVIA</v>
      </c>
      <c r="C305" s="118"/>
      <c r="D305" s="119"/>
      <c r="E305" s="120"/>
      <c r="F305" s="121"/>
      <c r="G305" s="122"/>
    </row>
    <row r="306" spans="1:7" ht="20.100000000000001" customHeight="1" x14ac:dyDescent="0.2">
      <c r="A306" s="117" t="s">
        <v>41</v>
      </c>
      <c r="B306" s="197"/>
      <c r="C306" s="124" t="str">
        <f>IF(B306="","",VLOOKUP(B306,Computo_Presupuesto,2,FALSE))</f>
        <v/>
      </c>
      <c r="D306" s="284"/>
      <c r="E306" s="120"/>
      <c r="F306" s="121"/>
      <c r="G306" s="122"/>
    </row>
    <row r="307" spans="1:7" ht="20.100000000000001" customHeight="1" x14ac:dyDescent="0.2">
      <c r="A307" s="117" t="s">
        <v>27</v>
      </c>
      <c r="B307" s="196" t="s">
        <v>116</v>
      </c>
      <c r="C307" s="124" t="str">
        <f>IF(B307=0,"",VLOOKUP(B307,Computo_Presupuesto,2,FALSE))</f>
        <v>FERTILIZACIÓN</v>
      </c>
      <c r="D307" s="119"/>
      <c r="E307" s="120"/>
      <c r="F307" s="118" t="s">
        <v>28</v>
      </c>
      <c r="G307" s="125" t="str">
        <f>IF(B307=0,"",VLOOKUP(B307,Computo_Presupuesto,4,FALSE))</f>
        <v>MES</v>
      </c>
    </row>
    <row r="308" spans="1:7" ht="20.100000000000001" customHeight="1" x14ac:dyDescent="0.2">
      <c r="A308" s="117"/>
      <c r="B308" s="118"/>
      <c r="C308" s="124"/>
      <c r="D308" s="119"/>
      <c r="E308" s="120"/>
      <c r="F308" s="124"/>
      <c r="G308" s="126"/>
    </row>
    <row r="309" spans="1:7" ht="20.100000000000001" customHeight="1" x14ac:dyDescent="0.2">
      <c r="A309" s="305" t="s">
        <v>680</v>
      </c>
      <c r="B309" s="306"/>
      <c r="C309" s="301" t="s">
        <v>0</v>
      </c>
      <c r="D309" s="301" t="s">
        <v>29</v>
      </c>
      <c r="E309" s="302" t="s">
        <v>30</v>
      </c>
      <c r="F309" s="303" t="s">
        <v>31</v>
      </c>
      <c r="G309" s="304" t="s">
        <v>32</v>
      </c>
    </row>
    <row r="310" spans="1:7" s="285" customFormat="1" ht="20.100000000000001" customHeight="1" x14ac:dyDescent="0.2">
      <c r="A310" s="127" t="s">
        <v>681</v>
      </c>
      <c r="B310" s="128" t="s">
        <v>682</v>
      </c>
      <c r="C310" s="301"/>
      <c r="D310" s="301"/>
      <c r="E310" s="302"/>
      <c r="F310" s="303"/>
      <c r="G310" s="304"/>
    </row>
    <row r="311" spans="1:7" ht="20.100000000000001" customHeight="1" x14ac:dyDescent="0.2">
      <c r="A311" s="210"/>
      <c r="B311" s="129"/>
      <c r="C311" s="130" t="s">
        <v>820</v>
      </c>
      <c r="D311" s="131"/>
      <c r="E311" s="132"/>
      <c r="F311" s="133"/>
      <c r="G311" s="134"/>
    </row>
    <row r="312" spans="1:7" ht="20.100000000000001" customHeight="1" x14ac:dyDescent="0.2">
      <c r="A312" s="201"/>
      <c r="B312" s="286">
        <f t="shared" ref="B312:B323" si="38">IF(A312=0,0,VLOOKUP(A312,Tabla_Indices,2,FALSE))</f>
        <v>0</v>
      </c>
      <c r="C312" s="202"/>
      <c r="D312" s="203"/>
      <c r="E312" s="204"/>
      <c r="F312" s="205"/>
      <c r="G312" s="135">
        <f>ROUND(E312*F312,2)</f>
        <v>0</v>
      </c>
    </row>
    <row r="313" spans="1:7" ht="20.100000000000001" customHeight="1" x14ac:dyDescent="0.2">
      <c r="A313" s="201"/>
      <c r="B313" s="286">
        <f t="shared" si="38"/>
        <v>0</v>
      </c>
      <c r="C313" s="202"/>
      <c r="D313" s="203"/>
      <c r="E313" s="204"/>
      <c r="F313" s="205"/>
      <c r="G313" s="135">
        <f t="shared" ref="G313:G323" si="39">ROUND(E313*F313,2)</f>
        <v>0</v>
      </c>
    </row>
    <row r="314" spans="1:7" ht="20.100000000000001" customHeight="1" x14ac:dyDescent="0.2">
      <c r="A314" s="201"/>
      <c r="B314" s="286">
        <f t="shared" si="38"/>
        <v>0</v>
      </c>
      <c r="C314" s="202"/>
      <c r="D314" s="203"/>
      <c r="E314" s="204"/>
      <c r="F314" s="205"/>
      <c r="G314" s="135">
        <f t="shared" si="39"/>
        <v>0</v>
      </c>
    </row>
    <row r="315" spans="1:7" ht="20.100000000000001" customHeight="1" x14ac:dyDescent="0.2">
      <c r="A315" s="201"/>
      <c r="B315" s="286">
        <f t="shared" si="38"/>
        <v>0</v>
      </c>
      <c r="C315" s="202"/>
      <c r="D315" s="203"/>
      <c r="E315" s="204"/>
      <c r="F315" s="205"/>
      <c r="G315" s="135">
        <f t="shared" si="39"/>
        <v>0</v>
      </c>
    </row>
    <row r="316" spans="1:7" ht="20.100000000000001" customHeight="1" x14ac:dyDescent="0.2">
      <c r="A316" s="201"/>
      <c r="B316" s="286">
        <f t="shared" si="38"/>
        <v>0</v>
      </c>
      <c r="C316" s="202"/>
      <c r="D316" s="203"/>
      <c r="E316" s="206"/>
      <c r="F316" s="205"/>
      <c r="G316" s="135">
        <f t="shared" si="39"/>
        <v>0</v>
      </c>
    </row>
    <row r="317" spans="1:7" ht="20.100000000000001" customHeight="1" x14ac:dyDescent="0.2">
      <c r="A317" s="201"/>
      <c r="B317" s="286">
        <f t="shared" si="38"/>
        <v>0</v>
      </c>
      <c r="C317" s="202"/>
      <c r="D317" s="203"/>
      <c r="E317" s="206"/>
      <c r="F317" s="205"/>
      <c r="G317" s="135">
        <f t="shared" si="39"/>
        <v>0</v>
      </c>
    </row>
    <row r="318" spans="1:7" ht="20.100000000000001" customHeight="1" x14ac:dyDescent="0.2">
      <c r="A318" s="201"/>
      <c r="B318" s="286">
        <f t="shared" si="38"/>
        <v>0</v>
      </c>
      <c r="C318" s="202"/>
      <c r="D318" s="203"/>
      <c r="E318" s="204"/>
      <c r="F318" s="205"/>
      <c r="G318" s="135">
        <f t="shared" si="39"/>
        <v>0</v>
      </c>
    </row>
    <row r="319" spans="1:7" ht="20.100000000000001" customHeight="1" x14ac:dyDescent="0.2">
      <c r="A319" s="201"/>
      <c r="B319" s="286">
        <f t="shared" si="38"/>
        <v>0</v>
      </c>
      <c r="C319" s="202"/>
      <c r="D319" s="203"/>
      <c r="E319" s="204"/>
      <c r="F319" s="205"/>
      <c r="G319" s="135">
        <f t="shared" si="39"/>
        <v>0</v>
      </c>
    </row>
    <row r="320" spans="1:7" ht="20.100000000000001" customHeight="1" x14ac:dyDescent="0.2">
      <c r="A320" s="201"/>
      <c r="B320" s="286">
        <f t="shared" si="38"/>
        <v>0</v>
      </c>
      <c r="C320" s="202"/>
      <c r="D320" s="203"/>
      <c r="E320" s="204"/>
      <c r="F320" s="205"/>
      <c r="G320" s="135">
        <f t="shared" si="39"/>
        <v>0</v>
      </c>
    </row>
    <row r="321" spans="1:7" ht="20.100000000000001" customHeight="1" x14ac:dyDescent="0.2">
      <c r="A321" s="201"/>
      <c r="B321" s="286">
        <f t="shared" si="38"/>
        <v>0</v>
      </c>
      <c r="C321" s="202"/>
      <c r="D321" s="203"/>
      <c r="E321" s="204"/>
      <c r="F321" s="205"/>
      <c r="G321" s="135">
        <f t="shared" si="39"/>
        <v>0</v>
      </c>
    </row>
    <row r="322" spans="1:7" ht="20.100000000000001" customHeight="1" x14ac:dyDescent="0.2">
      <c r="A322" s="201"/>
      <c r="B322" s="286">
        <f t="shared" si="38"/>
        <v>0</v>
      </c>
      <c r="C322" s="202"/>
      <c r="D322" s="203"/>
      <c r="E322" s="204"/>
      <c r="F322" s="205"/>
      <c r="G322" s="135">
        <f t="shared" si="39"/>
        <v>0</v>
      </c>
    </row>
    <row r="323" spans="1:7" ht="20.100000000000001" customHeight="1" x14ac:dyDescent="0.2">
      <c r="A323" s="201"/>
      <c r="B323" s="286">
        <f t="shared" si="38"/>
        <v>0</v>
      </c>
      <c r="C323" s="202"/>
      <c r="D323" s="203"/>
      <c r="E323" s="204"/>
      <c r="F323" s="205"/>
      <c r="G323" s="135">
        <f t="shared" si="39"/>
        <v>0</v>
      </c>
    </row>
    <row r="324" spans="1:7" ht="20.100000000000001" customHeight="1" x14ac:dyDescent="0.2">
      <c r="A324" s="136"/>
      <c r="B324" s="124"/>
      <c r="C324" s="124"/>
      <c r="D324" s="119"/>
      <c r="E324" s="120"/>
      <c r="F324" s="137" t="s">
        <v>33</v>
      </c>
      <c r="G324" s="138">
        <f>SUBTOTAL(9,G312:G323)</f>
        <v>0</v>
      </c>
    </row>
    <row r="325" spans="1:7" ht="20.100000000000001" customHeight="1" x14ac:dyDescent="0.2">
      <c r="A325" s="136"/>
      <c r="B325" s="124"/>
      <c r="C325" s="139" t="s">
        <v>821</v>
      </c>
      <c r="D325" s="119"/>
      <c r="E325" s="120"/>
      <c r="F325" s="121"/>
      <c r="G325" s="140"/>
    </row>
    <row r="326" spans="1:7" ht="20.100000000000001" customHeight="1" x14ac:dyDescent="0.2">
      <c r="A326" s="201"/>
      <c r="B326" s="286">
        <f>IF(A326=0,0,VLOOKUP(A326,Tabla_Indices,2,FALSE))</f>
        <v>0</v>
      </c>
      <c r="C326" s="207"/>
      <c r="D326" s="203"/>
      <c r="E326" s="204"/>
      <c r="F326" s="205"/>
      <c r="G326" s="135">
        <f>ROUND(E326*F326,2)</f>
        <v>0</v>
      </c>
    </row>
    <row r="327" spans="1:7" ht="20.100000000000001" customHeight="1" x14ac:dyDescent="0.2">
      <c r="A327" s="201"/>
      <c r="B327" s="286">
        <f>IF(A327=0,0,VLOOKUP(A327,Tabla_Indices,2,FALSE))</f>
        <v>0</v>
      </c>
      <c r="C327" s="202"/>
      <c r="D327" s="203"/>
      <c r="E327" s="204"/>
      <c r="F327" s="205"/>
      <c r="G327" s="135">
        <f t="shared" ref="G327:G335" si="40">ROUND(E327*F327,2)</f>
        <v>0</v>
      </c>
    </row>
    <row r="328" spans="1:7" ht="20.100000000000001" customHeight="1" x14ac:dyDescent="0.2">
      <c r="A328" s="201"/>
      <c r="B328" s="286"/>
      <c r="C328" s="202"/>
      <c r="D328" s="203"/>
      <c r="E328" s="204"/>
      <c r="F328" s="205"/>
      <c r="G328" s="135">
        <f t="shared" si="40"/>
        <v>0</v>
      </c>
    </row>
    <row r="329" spans="1:7" ht="20.100000000000001" customHeight="1" x14ac:dyDescent="0.2">
      <c r="A329" s="201"/>
      <c r="B329" s="286">
        <f t="shared" ref="B329:B335" si="41">IF(A329=0,0,VLOOKUP(A329,Tabla_Indices,2,FALSE))</f>
        <v>0</v>
      </c>
      <c r="C329" s="202"/>
      <c r="D329" s="203"/>
      <c r="E329" s="204"/>
      <c r="F329" s="205"/>
      <c r="G329" s="135">
        <f t="shared" si="40"/>
        <v>0</v>
      </c>
    </row>
    <row r="330" spans="1:7" ht="20.100000000000001" customHeight="1" x14ac:dyDescent="0.2">
      <c r="A330" s="201"/>
      <c r="B330" s="286">
        <f t="shared" si="41"/>
        <v>0</v>
      </c>
      <c r="C330" s="202"/>
      <c r="D330" s="203"/>
      <c r="E330" s="204"/>
      <c r="F330" s="205"/>
      <c r="G330" s="135">
        <f t="shared" si="40"/>
        <v>0</v>
      </c>
    </row>
    <row r="331" spans="1:7" ht="20.100000000000001" customHeight="1" x14ac:dyDescent="0.2">
      <c r="A331" s="201"/>
      <c r="B331" s="286">
        <f t="shared" si="41"/>
        <v>0</v>
      </c>
      <c r="C331" s="202"/>
      <c r="D331" s="203"/>
      <c r="E331" s="204"/>
      <c r="F331" s="205"/>
      <c r="G331" s="135">
        <f t="shared" si="40"/>
        <v>0</v>
      </c>
    </row>
    <row r="332" spans="1:7" ht="20.100000000000001" customHeight="1" x14ac:dyDescent="0.2">
      <c r="A332" s="201"/>
      <c r="B332" s="286">
        <f t="shared" si="41"/>
        <v>0</v>
      </c>
      <c r="C332" s="202"/>
      <c r="D332" s="203"/>
      <c r="E332" s="204"/>
      <c r="F332" s="205"/>
      <c r="G332" s="135">
        <f t="shared" si="40"/>
        <v>0</v>
      </c>
    </row>
    <row r="333" spans="1:7" ht="20.100000000000001" customHeight="1" x14ac:dyDescent="0.2">
      <c r="A333" s="201"/>
      <c r="B333" s="286">
        <f t="shared" si="41"/>
        <v>0</v>
      </c>
      <c r="C333" s="202"/>
      <c r="D333" s="203"/>
      <c r="E333" s="204"/>
      <c r="F333" s="205"/>
      <c r="G333" s="135">
        <f t="shared" si="40"/>
        <v>0</v>
      </c>
    </row>
    <row r="334" spans="1:7" ht="20.100000000000001" customHeight="1" x14ac:dyDescent="0.2">
      <c r="A334" s="201"/>
      <c r="B334" s="286">
        <f t="shared" si="41"/>
        <v>0</v>
      </c>
      <c r="C334" s="202"/>
      <c r="D334" s="203"/>
      <c r="E334" s="204"/>
      <c r="F334" s="205"/>
      <c r="G334" s="135">
        <f t="shared" si="40"/>
        <v>0</v>
      </c>
    </row>
    <row r="335" spans="1:7" ht="20.100000000000001" customHeight="1" x14ac:dyDescent="0.2">
      <c r="A335" s="201"/>
      <c r="B335" s="286">
        <f t="shared" si="41"/>
        <v>0</v>
      </c>
      <c r="C335" s="202"/>
      <c r="D335" s="203"/>
      <c r="E335" s="204"/>
      <c r="F335" s="205"/>
      <c r="G335" s="135">
        <f t="shared" si="40"/>
        <v>0</v>
      </c>
    </row>
    <row r="336" spans="1:7" ht="20.100000000000001" customHeight="1" x14ac:dyDescent="0.2">
      <c r="A336" s="136"/>
      <c r="B336" s="124"/>
      <c r="C336" s="124"/>
      <c r="D336" s="119"/>
      <c r="E336" s="120"/>
      <c r="F336" s="137" t="s">
        <v>34</v>
      </c>
      <c r="G336" s="138">
        <f>SUBTOTAL(9,G326:G335)</f>
        <v>0</v>
      </c>
    </row>
    <row r="337" spans="1:7" ht="20.100000000000001" customHeight="1" x14ac:dyDescent="0.2">
      <c r="A337" s="136"/>
      <c r="B337" s="124"/>
      <c r="C337" s="139" t="s">
        <v>822</v>
      </c>
      <c r="D337" s="119"/>
      <c r="E337" s="120"/>
      <c r="F337" s="124"/>
      <c r="G337" s="140"/>
    </row>
    <row r="338" spans="1:7" ht="20.100000000000001" customHeight="1" x14ac:dyDescent="0.2">
      <c r="A338" s="201"/>
      <c r="B338" s="286">
        <f t="shared" ref="B338:B346" si="42">IF(A338=0,0,VLOOKUP(A338,Tabla_Indices,2,FALSE))</f>
        <v>0</v>
      </c>
      <c r="C338" s="202"/>
      <c r="D338" s="203"/>
      <c r="E338" s="204"/>
      <c r="F338" s="208"/>
      <c r="G338" s="141">
        <f>ROUND(E338*F338,2)</f>
        <v>0</v>
      </c>
    </row>
    <row r="339" spans="1:7" ht="20.100000000000001" customHeight="1" x14ac:dyDescent="0.2">
      <c r="A339" s="201"/>
      <c r="B339" s="286">
        <f t="shared" si="42"/>
        <v>0</v>
      </c>
      <c r="C339" s="207"/>
      <c r="D339" s="203"/>
      <c r="E339" s="204"/>
      <c r="F339" s="205"/>
      <c r="G339" s="141">
        <f t="shared" ref="G339:G346" si="43">ROUND(E339*F339,2)</f>
        <v>0</v>
      </c>
    </row>
    <row r="340" spans="1:7" ht="20.100000000000001" customHeight="1" x14ac:dyDescent="0.2">
      <c r="A340" s="201"/>
      <c r="B340" s="286">
        <f t="shared" si="42"/>
        <v>0</v>
      </c>
      <c r="C340" s="209"/>
      <c r="D340" s="203"/>
      <c r="E340" s="204"/>
      <c r="F340" s="205"/>
      <c r="G340" s="141">
        <f t="shared" si="43"/>
        <v>0</v>
      </c>
    </row>
    <row r="341" spans="1:7" ht="20.100000000000001" customHeight="1" x14ac:dyDescent="0.2">
      <c r="A341" s="201"/>
      <c r="B341" s="286">
        <f t="shared" si="42"/>
        <v>0</v>
      </c>
      <c r="C341" s="209"/>
      <c r="D341" s="203"/>
      <c r="E341" s="204"/>
      <c r="F341" s="205"/>
      <c r="G341" s="141">
        <f t="shared" si="43"/>
        <v>0</v>
      </c>
    </row>
    <row r="342" spans="1:7" ht="20.100000000000001" customHeight="1" x14ac:dyDescent="0.2">
      <c r="A342" s="201"/>
      <c r="B342" s="286">
        <f t="shared" si="42"/>
        <v>0</v>
      </c>
      <c r="C342" s="209"/>
      <c r="D342" s="203"/>
      <c r="E342" s="204"/>
      <c r="F342" s="205"/>
      <c r="G342" s="141">
        <f t="shared" si="43"/>
        <v>0</v>
      </c>
    </row>
    <row r="343" spans="1:7" ht="20.100000000000001" customHeight="1" x14ac:dyDescent="0.2">
      <c r="A343" s="201"/>
      <c r="B343" s="286">
        <f t="shared" si="42"/>
        <v>0</v>
      </c>
      <c r="C343" s="209"/>
      <c r="D343" s="203"/>
      <c r="E343" s="204"/>
      <c r="F343" s="205"/>
      <c r="G343" s="141">
        <f t="shared" si="43"/>
        <v>0</v>
      </c>
    </row>
    <row r="344" spans="1:7" ht="20.100000000000001" customHeight="1" x14ac:dyDescent="0.2">
      <c r="A344" s="201"/>
      <c r="B344" s="286">
        <f t="shared" si="42"/>
        <v>0</v>
      </c>
      <c r="C344" s="202"/>
      <c r="D344" s="203"/>
      <c r="E344" s="204"/>
      <c r="F344" s="205"/>
      <c r="G344" s="141">
        <f t="shared" si="43"/>
        <v>0</v>
      </c>
    </row>
    <row r="345" spans="1:7" ht="20.100000000000001" customHeight="1" x14ac:dyDescent="0.2">
      <c r="A345" s="201"/>
      <c r="B345" s="286">
        <f t="shared" si="42"/>
        <v>0</v>
      </c>
      <c r="C345" s="202"/>
      <c r="D345" s="203"/>
      <c r="E345" s="204"/>
      <c r="F345" s="205"/>
      <c r="G345" s="141">
        <f t="shared" si="43"/>
        <v>0</v>
      </c>
    </row>
    <row r="346" spans="1:7" ht="20.100000000000001" customHeight="1" x14ac:dyDescent="0.2">
      <c r="A346" s="201"/>
      <c r="B346" s="286">
        <f t="shared" si="42"/>
        <v>0</v>
      </c>
      <c r="C346" s="202"/>
      <c r="D346" s="203"/>
      <c r="E346" s="204"/>
      <c r="F346" s="205"/>
      <c r="G346" s="141">
        <f t="shared" si="43"/>
        <v>0</v>
      </c>
    </row>
    <row r="347" spans="1:7" ht="20.100000000000001" customHeight="1" x14ac:dyDescent="0.2">
      <c r="A347" s="186"/>
      <c r="B347" s="119"/>
      <c r="C347" s="124"/>
      <c r="D347" s="119"/>
      <c r="E347" s="120"/>
      <c r="F347" s="137" t="s">
        <v>35</v>
      </c>
      <c r="G347" s="138">
        <f>SUBTOTAL(9,G338:G346)</f>
        <v>0</v>
      </c>
    </row>
    <row r="348" spans="1:7" ht="20.100000000000001" customHeight="1" thickBot="1" x14ac:dyDescent="0.25">
      <c r="A348" s="143"/>
      <c r="B348" s="144"/>
      <c r="C348" s="145"/>
      <c r="D348" s="144"/>
      <c r="E348" s="146"/>
      <c r="F348" s="147"/>
      <c r="G348" s="148"/>
    </row>
    <row r="349" spans="1:7" ht="20.100000000000001" customHeight="1" thickBot="1" x14ac:dyDescent="0.25">
      <c r="A349" s="187" t="str">
        <f>B307</f>
        <v>5</v>
      </c>
      <c r="B349" s="185" t="str">
        <f>C307</f>
        <v>FERTILIZACIÓN</v>
      </c>
      <c r="C349" s="149"/>
      <c r="D349" s="149" t="s">
        <v>36</v>
      </c>
      <c r="E349" s="150"/>
      <c r="F349" s="151" t="s">
        <v>37</v>
      </c>
      <c r="G349" s="152">
        <f>SUBTOTAL(9,G312:G348)</f>
        <v>0</v>
      </c>
    </row>
    <row r="350" spans="1:7" ht="20.100000000000001" customHeight="1" thickTop="1" thickBot="1" x14ac:dyDescent="0.25"/>
    <row r="351" spans="1:7" ht="20.100000000000001" customHeight="1" thickTop="1" x14ac:dyDescent="0.2">
      <c r="A351" s="298" t="s">
        <v>39</v>
      </c>
      <c r="B351" s="299"/>
      <c r="C351" s="299"/>
      <c r="D351" s="299"/>
      <c r="E351" s="299"/>
      <c r="F351" s="299"/>
      <c r="G351" s="300"/>
    </row>
    <row r="352" spans="1:7" ht="20.100000000000001" customHeight="1" x14ac:dyDescent="0.2">
      <c r="A352" s="109" t="s">
        <v>818</v>
      </c>
      <c r="B352" s="110" t="str">
        <f>Comitente</f>
        <v>DIRECCIÓN DE ESPACIOS VERDE</v>
      </c>
      <c r="C352" s="111"/>
      <c r="D352" s="112"/>
      <c r="E352" s="112"/>
      <c r="F352" s="113"/>
      <c r="G352" s="114"/>
    </row>
    <row r="353" spans="1:7" ht="20.100000000000001" customHeight="1" x14ac:dyDescent="0.2">
      <c r="A353" s="109" t="s">
        <v>819</v>
      </c>
      <c r="B353" s="110">
        <f>Contratista</f>
        <v>0</v>
      </c>
      <c r="C353" s="115"/>
      <c r="D353" s="115"/>
      <c r="E353" s="115"/>
      <c r="F353" s="110"/>
      <c r="G353" s="116"/>
    </row>
    <row r="354" spans="1:7" ht="20.100000000000001" customHeight="1" x14ac:dyDescent="0.2">
      <c r="A354" s="109" t="s">
        <v>26</v>
      </c>
      <c r="B354" s="110" t="str">
        <f>Obra</f>
        <v>MANTENIMIENTO ESPACIOS VERDES Y SISTEMA RIEGO ACCESO SUR
RENGLÓN 2</v>
      </c>
      <c r="C354" s="115"/>
      <c r="D354" s="115"/>
      <c r="E354" s="115"/>
      <c r="F354" s="110" t="s">
        <v>40</v>
      </c>
      <c r="G354" s="116">
        <f>Fecha_Base</f>
        <v>42907</v>
      </c>
    </row>
    <row r="355" spans="1:7" ht="20.100000000000001" customHeight="1" x14ac:dyDescent="0.2">
      <c r="A355" s="117" t="s">
        <v>817</v>
      </c>
      <c r="B355" s="118" t="str">
        <f>Ubicación</f>
        <v>DEPARTAMENTOS: CAPITAL - SANTA LUCIA - RIVADAVIA</v>
      </c>
      <c r="C355" s="118"/>
      <c r="D355" s="119"/>
      <c r="E355" s="120"/>
      <c r="F355" s="121"/>
      <c r="G355" s="122"/>
    </row>
    <row r="356" spans="1:7" ht="20.100000000000001" customHeight="1" x14ac:dyDescent="0.2">
      <c r="A356" s="117" t="s">
        <v>41</v>
      </c>
      <c r="B356" s="123" t="s">
        <v>119</v>
      </c>
      <c r="C356" s="124" t="str">
        <f>IF(B356="","",VLOOKUP(B356,Computo_Presupuesto,2,FALSE))</f>
        <v>APORTE DE TIERRA Y RESIEMBRA</v>
      </c>
      <c r="D356" s="284"/>
      <c r="E356" s="120"/>
      <c r="F356" s="121"/>
      <c r="G356" s="122"/>
    </row>
    <row r="357" spans="1:7" ht="20.100000000000001" customHeight="1" x14ac:dyDescent="0.2">
      <c r="A357" s="117" t="s">
        <v>27</v>
      </c>
      <c r="B357" s="196" t="s">
        <v>1008</v>
      </c>
      <c r="C357" s="124" t="str">
        <f>IF(B357=0,"",VLOOKUP(B357,Computo_Presupuesto,2,FALSE))</f>
        <v>Aporte de tierra para relleno.</v>
      </c>
      <c r="D357" s="119"/>
      <c r="E357" s="120"/>
      <c r="F357" s="118" t="s">
        <v>28</v>
      </c>
      <c r="G357" s="125" t="str">
        <f>IF(B357=0,"",VLOOKUP(B357,Computo_Presupuesto,4,FALSE))</f>
        <v>MES</v>
      </c>
    </row>
    <row r="358" spans="1:7" ht="20.100000000000001" customHeight="1" x14ac:dyDescent="0.2">
      <c r="A358" s="117"/>
      <c r="B358" s="118"/>
      <c r="C358" s="124"/>
      <c r="D358" s="119"/>
      <c r="E358" s="120"/>
      <c r="F358" s="124"/>
      <c r="G358" s="126"/>
    </row>
    <row r="359" spans="1:7" ht="20.100000000000001" customHeight="1" x14ac:dyDescent="0.2">
      <c r="A359" s="305" t="s">
        <v>680</v>
      </c>
      <c r="B359" s="306"/>
      <c r="C359" s="301" t="s">
        <v>0</v>
      </c>
      <c r="D359" s="301" t="s">
        <v>29</v>
      </c>
      <c r="E359" s="302" t="s">
        <v>30</v>
      </c>
      <c r="F359" s="303" t="s">
        <v>31</v>
      </c>
      <c r="G359" s="304" t="s">
        <v>32</v>
      </c>
    </row>
    <row r="360" spans="1:7" ht="20.100000000000001" customHeight="1" x14ac:dyDescent="0.2">
      <c r="A360" s="127" t="s">
        <v>681</v>
      </c>
      <c r="B360" s="128" t="s">
        <v>682</v>
      </c>
      <c r="C360" s="301"/>
      <c r="D360" s="301"/>
      <c r="E360" s="302"/>
      <c r="F360" s="303"/>
      <c r="G360" s="304"/>
    </row>
    <row r="361" spans="1:7" ht="20.100000000000001" customHeight="1" x14ac:dyDescent="0.2">
      <c r="A361" s="210"/>
      <c r="B361" s="129"/>
      <c r="C361" s="130" t="s">
        <v>820</v>
      </c>
      <c r="D361" s="131"/>
      <c r="E361" s="132"/>
      <c r="F361" s="133"/>
      <c r="G361" s="134"/>
    </row>
    <row r="362" spans="1:7" ht="20.100000000000001" customHeight="1" x14ac:dyDescent="0.2">
      <c r="A362" s="201"/>
      <c r="B362" s="286">
        <f t="shared" ref="B362:B373" si="44">IF(A362=0,0,VLOOKUP(A362,Tabla_Indices,2,FALSE))</f>
        <v>0</v>
      </c>
      <c r="C362" s="202"/>
      <c r="D362" s="203"/>
      <c r="E362" s="204"/>
      <c r="F362" s="205"/>
      <c r="G362" s="135">
        <f>ROUND(E362*F362,2)</f>
        <v>0</v>
      </c>
    </row>
    <row r="363" spans="1:7" ht="20.100000000000001" customHeight="1" x14ac:dyDescent="0.2">
      <c r="A363" s="201"/>
      <c r="B363" s="286">
        <f t="shared" si="44"/>
        <v>0</v>
      </c>
      <c r="C363" s="202"/>
      <c r="D363" s="203"/>
      <c r="E363" s="204"/>
      <c r="F363" s="205"/>
      <c r="G363" s="135">
        <f t="shared" ref="G363:G373" si="45">ROUND(E363*F363,2)</f>
        <v>0</v>
      </c>
    </row>
    <row r="364" spans="1:7" ht="20.100000000000001" customHeight="1" x14ac:dyDescent="0.2">
      <c r="A364" s="201"/>
      <c r="B364" s="286">
        <f t="shared" si="44"/>
        <v>0</v>
      </c>
      <c r="C364" s="202"/>
      <c r="D364" s="203"/>
      <c r="E364" s="204"/>
      <c r="F364" s="205"/>
      <c r="G364" s="135">
        <f t="shared" si="45"/>
        <v>0</v>
      </c>
    </row>
    <row r="365" spans="1:7" ht="20.100000000000001" customHeight="1" x14ac:dyDescent="0.2">
      <c r="A365" s="201"/>
      <c r="B365" s="286">
        <f t="shared" si="44"/>
        <v>0</v>
      </c>
      <c r="C365" s="202"/>
      <c r="D365" s="203"/>
      <c r="E365" s="204"/>
      <c r="F365" s="205"/>
      <c r="G365" s="135">
        <f t="shared" si="45"/>
        <v>0</v>
      </c>
    </row>
    <row r="366" spans="1:7" ht="20.100000000000001" customHeight="1" x14ac:dyDescent="0.2">
      <c r="A366" s="201"/>
      <c r="B366" s="286">
        <f t="shared" si="44"/>
        <v>0</v>
      </c>
      <c r="C366" s="202"/>
      <c r="D366" s="203"/>
      <c r="E366" s="206"/>
      <c r="F366" s="205"/>
      <c r="G366" s="135">
        <f t="shared" si="45"/>
        <v>0</v>
      </c>
    </row>
    <row r="367" spans="1:7" ht="20.100000000000001" customHeight="1" x14ac:dyDescent="0.2">
      <c r="A367" s="201"/>
      <c r="B367" s="286">
        <f t="shared" si="44"/>
        <v>0</v>
      </c>
      <c r="C367" s="202"/>
      <c r="D367" s="203"/>
      <c r="E367" s="206"/>
      <c r="F367" s="205"/>
      <c r="G367" s="135">
        <f t="shared" si="45"/>
        <v>0</v>
      </c>
    </row>
    <row r="368" spans="1:7" ht="20.100000000000001" customHeight="1" x14ac:dyDescent="0.2">
      <c r="A368" s="201"/>
      <c r="B368" s="286">
        <f t="shared" si="44"/>
        <v>0</v>
      </c>
      <c r="C368" s="202"/>
      <c r="D368" s="203"/>
      <c r="E368" s="204"/>
      <c r="F368" s="205"/>
      <c r="G368" s="135">
        <f t="shared" si="45"/>
        <v>0</v>
      </c>
    </row>
    <row r="369" spans="1:7" ht="20.100000000000001" customHeight="1" x14ac:dyDescent="0.2">
      <c r="A369" s="201"/>
      <c r="B369" s="286">
        <f t="shared" si="44"/>
        <v>0</v>
      </c>
      <c r="C369" s="202"/>
      <c r="D369" s="203"/>
      <c r="E369" s="204"/>
      <c r="F369" s="205"/>
      <c r="G369" s="135">
        <f t="shared" si="45"/>
        <v>0</v>
      </c>
    </row>
    <row r="370" spans="1:7" ht="20.100000000000001" customHeight="1" x14ac:dyDescent="0.2">
      <c r="A370" s="201"/>
      <c r="B370" s="286">
        <f t="shared" si="44"/>
        <v>0</v>
      </c>
      <c r="C370" s="202"/>
      <c r="D370" s="203"/>
      <c r="E370" s="204"/>
      <c r="F370" s="205"/>
      <c r="G370" s="135">
        <f t="shared" si="45"/>
        <v>0</v>
      </c>
    </row>
    <row r="371" spans="1:7" ht="20.100000000000001" customHeight="1" x14ac:dyDescent="0.2">
      <c r="A371" s="201"/>
      <c r="B371" s="286">
        <f t="shared" si="44"/>
        <v>0</v>
      </c>
      <c r="C371" s="202"/>
      <c r="D371" s="203"/>
      <c r="E371" s="204"/>
      <c r="F371" s="205"/>
      <c r="G371" s="135">
        <f t="shared" si="45"/>
        <v>0</v>
      </c>
    </row>
    <row r="372" spans="1:7" ht="20.100000000000001" customHeight="1" x14ac:dyDescent="0.2">
      <c r="A372" s="201"/>
      <c r="B372" s="286">
        <f t="shared" si="44"/>
        <v>0</v>
      </c>
      <c r="C372" s="202"/>
      <c r="D372" s="203"/>
      <c r="E372" s="204"/>
      <c r="F372" s="205"/>
      <c r="G372" s="135">
        <f t="shared" si="45"/>
        <v>0</v>
      </c>
    </row>
    <row r="373" spans="1:7" ht="20.100000000000001" customHeight="1" x14ac:dyDescent="0.2">
      <c r="A373" s="201"/>
      <c r="B373" s="286">
        <f t="shared" si="44"/>
        <v>0</v>
      </c>
      <c r="C373" s="202"/>
      <c r="D373" s="203"/>
      <c r="E373" s="204"/>
      <c r="F373" s="205"/>
      <c r="G373" s="135">
        <f t="shared" si="45"/>
        <v>0</v>
      </c>
    </row>
    <row r="374" spans="1:7" ht="20.100000000000001" customHeight="1" x14ac:dyDescent="0.2">
      <c r="A374" s="136"/>
      <c r="B374" s="124"/>
      <c r="C374" s="124"/>
      <c r="D374" s="119"/>
      <c r="E374" s="120"/>
      <c r="F374" s="137" t="s">
        <v>33</v>
      </c>
      <c r="G374" s="138">
        <f>SUBTOTAL(9,G362:G373)</f>
        <v>0</v>
      </c>
    </row>
    <row r="375" spans="1:7" ht="20.100000000000001" customHeight="1" x14ac:dyDescent="0.2">
      <c r="A375" s="136"/>
      <c r="B375" s="124"/>
      <c r="C375" s="139" t="s">
        <v>821</v>
      </c>
      <c r="D375" s="119"/>
      <c r="E375" s="120"/>
      <c r="F375" s="121"/>
      <c r="G375" s="140"/>
    </row>
    <row r="376" spans="1:7" ht="20.100000000000001" customHeight="1" x14ac:dyDescent="0.2">
      <c r="A376" s="201"/>
      <c r="B376" s="286">
        <f t="shared" ref="B376:B385" si="46">IF(A376=0,0,VLOOKUP(A376,Tabla_Indices,2,FALSE))</f>
        <v>0</v>
      </c>
      <c r="C376" s="207"/>
      <c r="D376" s="203"/>
      <c r="E376" s="204"/>
      <c r="F376" s="205"/>
      <c r="G376" s="135">
        <f>ROUND(E376*F376,2)</f>
        <v>0</v>
      </c>
    </row>
    <row r="377" spans="1:7" ht="20.100000000000001" customHeight="1" x14ac:dyDescent="0.2">
      <c r="A377" s="201"/>
      <c r="B377" s="286">
        <f t="shared" si="46"/>
        <v>0</v>
      </c>
      <c r="C377" s="202"/>
      <c r="D377" s="203"/>
      <c r="E377" s="204"/>
      <c r="F377" s="205"/>
      <c r="G377" s="135">
        <f t="shared" ref="G377:G385" si="47">ROUND(E377*F377,2)</f>
        <v>0</v>
      </c>
    </row>
    <row r="378" spans="1:7" ht="20.100000000000001" customHeight="1" x14ac:dyDescent="0.2">
      <c r="A378" s="201"/>
      <c r="B378" s="286">
        <f t="shared" si="46"/>
        <v>0</v>
      </c>
      <c r="C378" s="202"/>
      <c r="D378" s="203"/>
      <c r="E378" s="204"/>
      <c r="F378" s="205"/>
      <c r="G378" s="135">
        <f t="shared" si="47"/>
        <v>0</v>
      </c>
    </row>
    <row r="379" spans="1:7" ht="20.100000000000001" customHeight="1" x14ac:dyDescent="0.2">
      <c r="A379" s="201"/>
      <c r="B379" s="286">
        <f t="shared" si="46"/>
        <v>0</v>
      </c>
      <c r="C379" s="202"/>
      <c r="D379" s="203"/>
      <c r="E379" s="204"/>
      <c r="F379" s="205"/>
      <c r="G379" s="135">
        <f t="shared" si="47"/>
        <v>0</v>
      </c>
    </row>
    <row r="380" spans="1:7" ht="20.100000000000001" customHeight="1" x14ac:dyDescent="0.2">
      <c r="A380" s="201"/>
      <c r="B380" s="286">
        <f t="shared" si="46"/>
        <v>0</v>
      </c>
      <c r="C380" s="202"/>
      <c r="D380" s="203"/>
      <c r="E380" s="204"/>
      <c r="F380" s="205"/>
      <c r="G380" s="135">
        <f t="shared" si="47"/>
        <v>0</v>
      </c>
    </row>
    <row r="381" spans="1:7" ht="20.100000000000001" customHeight="1" x14ac:dyDescent="0.2">
      <c r="A381" s="201"/>
      <c r="B381" s="286">
        <f t="shared" si="46"/>
        <v>0</v>
      </c>
      <c r="C381" s="202"/>
      <c r="D381" s="203"/>
      <c r="E381" s="204"/>
      <c r="F381" s="205"/>
      <c r="G381" s="135">
        <f t="shared" si="47"/>
        <v>0</v>
      </c>
    </row>
    <row r="382" spans="1:7" ht="20.100000000000001" customHeight="1" x14ac:dyDescent="0.2">
      <c r="A382" s="201"/>
      <c r="B382" s="286">
        <f t="shared" si="46"/>
        <v>0</v>
      </c>
      <c r="C382" s="202"/>
      <c r="D382" s="203"/>
      <c r="E382" s="204"/>
      <c r="F382" s="205"/>
      <c r="G382" s="135">
        <f t="shared" si="47"/>
        <v>0</v>
      </c>
    </row>
    <row r="383" spans="1:7" ht="20.100000000000001" customHeight="1" x14ac:dyDescent="0.2">
      <c r="A383" s="201"/>
      <c r="B383" s="286">
        <f t="shared" si="46"/>
        <v>0</v>
      </c>
      <c r="C383" s="202"/>
      <c r="D383" s="203"/>
      <c r="E383" s="204"/>
      <c r="F383" s="205"/>
      <c r="G383" s="135">
        <f t="shared" si="47"/>
        <v>0</v>
      </c>
    </row>
    <row r="384" spans="1:7" ht="20.100000000000001" customHeight="1" x14ac:dyDescent="0.2">
      <c r="A384" s="201"/>
      <c r="B384" s="286">
        <f t="shared" si="46"/>
        <v>0</v>
      </c>
      <c r="C384" s="202"/>
      <c r="D384" s="203"/>
      <c r="E384" s="204"/>
      <c r="F384" s="205"/>
      <c r="G384" s="135">
        <f t="shared" si="47"/>
        <v>0</v>
      </c>
    </row>
    <row r="385" spans="1:7" ht="20.100000000000001" customHeight="1" x14ac:dyDescent="0.2">
      <c r="A385" s="201"/>
      <c r="B385" s="286">
        <f t="shared" si="46"/>
        <v>0</v>
      </c>
      <c r="C385" s="202"/>
      <c r="D385" s="203"/>
      <c r="E385" s="204"/>
      <c r="F385" s="205"/>
      <c r="G385" s="135">
        <f t="shared" si="47"/>
        <v>0</v>
      </c>
    </row>
    <row r="386" spans="1:7" ht="20.100000000000001" customHeight="1" x14ac:dyDescent="0.2">
      <c r="A386" s="136"/>
      <c r="B386" s="124"/>
      <c r="C386" s="124"/>
      <c r="D386" s="119"/>
      <c r="E386" s="120"/>
      <c r="F386" s="137" t="s">
        <v>34</v>
      </c>
      <c r="G386" s="138">
        <f>SUBTOTAL(9,G376:G385)</f>
        <v>0</v>
      </c>
    </row>
    <row r="387" spans="1:7" ht="20.100000000000001" customHeight="1" x14ac:dyDescent="0.2">
      <c r="A387" s="136"/>
      <c r="B387" s="124"/>
      <c r="C387" s="139" t="s">
        <v>822</v>
      </c>
      <c r="D387" s="119"/>
      <c r="E387" s="120"/>
      <c r="F387" s="124"/>
      <c r="G387" s="140"/>
    </row>
    <row r="388" spans="1:7" ht="20.100000000000001" customHeight="1" x14ac:dyDescent="0.2">
      <c r="A388" s="201"/>
      <c r="B388" s="286">
        <f t="shared" ref="B388:B396" si="48">IF(A388=0,0,VLOOKUP(A388,Tabla_Indices,2,FALSE))</f>
        <v>0</v>
      </c>
      <c r="C388" s="202"/>
      <c r="D388" s="203"/>
      <c r="E388" s="204"/>
      <c r="F388" s="208"/>
      <c r="G388" s="141">
        <f>ROUND(E388*F388,2)</f>
        <v>0</v>
      </c>
    </row>
    <row r="389" spans="1:7" ht="20.100000000000001" customHeight="1" x14ac:dyDescent="0.2">
      <c r="A389" s="201"/>
      <c r="B389" s="286">
        <f t="shared" si="48"/>
        <v>0</v>
      </c>
      <c r="C389" s="207"/>
      <c r="D389" s="203"/>
      <c r="E389" s="204"/>
      <c r="F389" s="205"/>
      <c r="G389" s="141">
        <f t="shared" ref="G389:G396" si="49">ROUND(E389*F389,2)</f>
        <v>0</v>
      </c>
    </row>
    <row r="390" spans="1:7" ht="20.100000000000001" customHeight="1" x14ac:dyDescent="0.2">
      <c r="A390" s="201"/>
      <c r="B390" s="286">
        <f t="shared" si="48"/>
        <v>0</v>
      </c>
      <c r="C390" s="209"/>
      <c r="D390" s="203"/>
      <c r="E390" s="204"/>
      <c r="F390" s="205"/>
      <c r="G390" s="141">
        <f t="shared" si="49"/>
        <v>0</v>
      </c>
    </row>
    <row r="391" spans="1:7" ht="20.100000000000001" customHeight="1" x14ac:dyDescent="0.2">
      <c r="A391" s="201"/>
      <c r="B391" s="286">
        <f t="shared" si="48"/>
        <v>0</v>
      </c>
      <c r="C391" s="209"/>
      <c r="D391" s="203"/>
      <c r="E391" s="204"/>
      <c r="F391" s="205"/>
      <c r="G391" s="141">
        <f t="shared" si="49"/>
        <v>0</v>
      </c>
    </row>
    <row r="392" spans="1:7" ht="20.100000000000001" customHeight="1" x14ac:dyDescent="0.2">
      <c r="A392" s="201"/>
      <c r="B392" s="286">
        <f t="shared" si="48"/>
        <v>0</v>
      </c>
      <c r="C392" s="209"/>
      <c r="D392" s="203"/>
      <c r="E392" s="204"/>
      <c r="F392" s="205"/>
      <c r="G392" s="141">
        <f t="shared" si="49"/>
        <v>0</v>
      </c>
    </row>
    <row r="393" spans="1:7" ht="20.100000000000001" customHeight="1" x14ac:dyDescent="0.2">
      <c r="A393" s="201"/>
      <c r="B393" s="286">
        <f t="shared" si="48"/>
        <v>0</v>
      </c>
      <c r="C393" s="209"/>
      <c r="D393" s="203"/>
      <c r="E393" s="204"/>
      <c r="F393" s="205"/>
      <c r="G393" s="141">
        <f t="shared" si="49"/>
        <v>0</v>
      </c>
    </row>
    <row r="394" spans="1:7" ht="20.100000000000001" customHeight="1" x14ac:dyDescent="0.2">
      <c r="A394" s="201"/>
      <c r="B394" s="286">
        <f t="shared" si="48"/>
        <v>0</v>
      </c>
      <c r="C394" s="202"/>
      <c r="D394" s="203"/>
      <c r="E394" s="204"/>
      <c r="F394" s="205"/>
      <c r="G394" s="141">
        <f t="shared" si="49"/>
        <v>0</v>
      </c>
    </row>
    <row r="395" spans="1:7" ht="20.100000000000001" customHeight="1" x14ac:dyDescent="0.2">
      <c r="A395" s="201"/>
      <c r="B395" s="286">
        <f t="shared" si="48"/>
        <v>0</v>
      </c>
      <c r="C395" s="202"/>
      <c r="D395" s="203"/>
      <c r="E395" s="204"/>
      <c r="F395" s="205"/>
      <c r="G395" s="141">
        <f t="shared" si="49"/>
        <v>0</v>
      </c>
    </row>
    <row r="396" spans="1:7" ht="20.100000000000001" customHeight="1" x14ac:dyDescent="0.2">
      <c r="A396" s="201"/>
      <c r="B396" s="286">
        <f t="shared" si="48"/>
        <v>0</v>
      </c>
      <c r="C396" s="202"/>
      <c r="D396" s="203"/>
      <c r="E396" s="204"/>
      <c r="F396" s="205"/>
      <c r="G396" s="141">
        <f t="shared" si="49"/>
        <v>0</v>
      </c>
    </row>
    <row r="397" spans="1:7" ht="20.100000000000001" customHeight="1" x14ac:dyDescent="0.2">
      <c r="A397" s="142"/>
      <c r="B397" s="119"/>
      <c r="C397" s="124"/>
      <c r="D397" s="119"/>
      <c r="E397" s="120"/>
      <c r="F397" s="137" t="s">
        <v>35</v>
      </c>
      <c r="G397" s="138">
        <f>SUBTOTAL(9,G388:G396)</f>
        <v>0</v>
      </c>
    </row>
    <row r="398" spans="1:7" ht="20.100000000000001" customHeight="1" thickBot="1" x14ac:dyDescent="0.25">
      <c r="A398" s="143"/>
      <c r="B398" s="144"/>
      <c r="C398" s="145"/>
      <c r="D398" s="144"/>
      <c r="E398" s="146"/>
      <c r="F398" s="147"/>
      <c r="G398" s="148"/>
    </row>
    <row r="399" spans="1:7" ht="20.100000000000001" customHeight="1" thickBot="1" x14ac:dyDescent="0.25">
      <c r="A399" s="187" t="str">
        <f>B357</f>
        <v>6-1</v>
      </c>
      <c r="B399" s="185" t="str">
        <f>C357</f>
        <v>Aporte de tierra para relleno.</v>
      </c>
      <c r="C399" s="149"/>
      <c r="D399" s="149" t="s">
        <v>36</v>
      </c>
      <c r="E399" s="150"/>
      <c r="F399" s="151" t="s">
        <v>37</v>
      </c>
      <c r="G399" s="152">
        <f>SUBTOTAL(9,G362:G398)</f>
        <v>0</v>
      </c>
    </row>
    <row r="400" spans="1:7" ht="20.100000000000001" customHeight="1" thickTop="1" thickBot="1" x14ac:dyDescent="0.25"/>
    <row r="401" spans="1:7" ht="20.100000000000001" customHeight="1" thickTop="1" x14ac:dyDescent="0.2">
      <c r="A401" s="298" t="s">
        <v>39</v>
      </c>
      <c r="B401" s="299"/>
      <c r="C401" s="299"/>
      <c r="D401" s="299"/>
      <c r="E401" s="299"/>
      <c r="F401" s="299"/>
      <c r="G401" s="300"/>
    </row>
    <row r="402" spans="1:7" ht="20.100000000000001" customHeight="1" x14ac:dyDescent="0.2">
      <c r="A402" s="109" t="s">
        <v>818</v>
      </c>
      <c r="B402" s="110" t="str">
        <f>Comitente</f>
        <v>DIRECCIÓN DE ESPACIOS VERDE</v>
      </c>
      <c r="C402" s="111"/>
      <c r="D402" s="112"/>
      <c r="E402" s="112"/>
      <c r="F402" s="113"/>
      <c r="G402" s="114"/>
    </row>
    <row r="403" spans="1:7" ht="20.100000000000001" customHeight="1" x14ac:dyDescent="0.2">
      <c r="A403" s="109" t="s">
        <v>819</v>
      </c>
      <c r="B403" s="110">
        <f>Contratista</f>
        <v>0</v>
      </c>
      <c r="C403" s="115"/>
      <c r="D403" s="115"/>
      <c r="E403" s="115"/>
      <c r="F403" s="110"/>
      <c r="G403" s="116"/>
    </row>
    <row r="404" spans="1:7" ht="20.100000000000001" customHeight="1" x14ac:dyDescent="0.2">
      <c r="A404" s="109" t="s">
        <v>26</v>
      </c>
      <c r="B404" s="110" t="str">
        <f>Obra</f>
        <v>MANTENIMIENTO ESPACIOS VERDES Y SISTEMA RIEGO ACCESO SUR
RENGLÓN 2</v>
      </c>
      <c r="C404" s="115"/>
      <c r="D404" s="115"/>
      <c r="E404" s="115"/>
      <c r="F404" s="110" t="s">
        <v>40</v>
      </c>
      <c r="G404" s="116">
        <f>Fecha_Base</f>
        <v>42907</v>
      </c>
    </row>
    <row r="405" spans="1:7" ht="20.100000000000001" customHeight="1" x14ac:dyDescent="0.2">
      <c r="A405" s="117" t="s">
        <v>817</v>
      </c>
      <c r="B405" s="118" t="str">
        <f>Ubicación</f>
        <v>DEPARTAMENTOS: CAPITAL - SANTA LUCIA - RIVADAVIA</v>
      </c>
      <c r="C405" s="118"/>
      <c r="D405" s="119"/>
      <c r="E405" s="120"/>
      <c r="F405" s="121"/>
      <c r="G405" s="122"/>
    </row>
    <row r="406" spans="1:7" ht="20.100000000000001" customHeight="1" x14ac:dyDescent="0.2">
      <c r="A406" s="117" t="s">
        <v>41</v>
      </c>
      <c r="B406" s="197" t="s">
        <v>119</v>
      </c>
      <c r="C406" s="124" t="str">
        <f>IF(B406="","",VLOOKUP(B406,Computo_Presupuesto,2,FALSE))</f>
        <v>APORTE DE TIERRA Y RESIEMBRA</v>
      </c>
      <c r="D406" s="284"/>
      <c r="E406" s="120"/>
      <c r="F406" s="121"/>
      <c r="G406" s="122"/>
    </row>
    <row r="407" spans="1:7" ht="20.100000000000001" customHeight="1" x14ac:dyDescent="0.2">
      <c r="A407" s="117" t="s">
        <v>27</v>
      </c>
      <c r="B407" s="196" t="s">
        <v>1027</v>
      </c>
      <c r="C407" s="124" t="str">
        <f>IF(B407=0,"",VLOOKUP(B407,Computo_Presupuesto,2,FALSE))</f>
        <v>Resiembra de semillas de Cynodon dactylon</v>
      </c>
      <c r="D407" s="119"/>
      <c r="E407" s="120"/>
      <c r="F407" s="118" t="s">
        <v>28</v>
      </c>
      <c r="G407" s="125" t="str">
        <f>IF(B407=0,"",VLOOKUP(B407,Computo_Presupuesto,4,FALSE))</f>
        <v>MES</v>
      </c>
    </row>
    <row r="408" spans="1:7" ht="20.100000000000001" customHeight="1" x14ac:dyDescent="0.2">
      <c r="A408" s="117"/>
      <c r="B408" s="118"/>
      <c r="C408" s="124"/>
      <c r="D408" s="119"/>
      <c r="E408" s="120"/>
      <c r="F408" s="124"/>
      <c r="G408" s="126"/>
    </row>
    <row r="409" spans="1:7" ht="20.100000000000001" customHeight="1" x14ac:dyDescent="0.2">
      <c r="A409" s="305" t="s">
        <v>680</v>
      </c>
      <c r="B409" s="306"/>
      <c r="C409" s="301" t="s">
        <v>0</v>
      </c>
      <c r="D409" s="301" t="s">
        <v>29</v>
      </c>
      <c r="E409" s="302" t="s">
        <v>30</v>
      </c>
      <c r="F409" s="303" t="s">
        <v>31</v>
      </c>
      <c r="G409" s="304" t="s">
        <v>32</v>
      </c>
    </row>
    <row r="410" spans="1:7" ht="20.100000000000001" customHeight="1" x14ac:dyDescent="0.2">
      <c r="A410" s="127" t="s">
        <v>681</v>
      </c>
      <c r="B410" s="128" t="s">
        <v>682</v>
      </c>
      <c r="C410" s="301"/>
      <c r="D410" s="301"/>
      <c r="E410" s="302"/>
      <c r="F410" s="303"/>
      <c r="G410" s="304"/>
    </row>
    <row r="411" spans="1:7" ht="20.100000000000001" customHeight="1" x14ac:dyDescent="0.2">
      <c r="A411" s="210"/>
      <c r="B411" s="129"/>
      <c r="C411" s="130" t="s">
        <v>820</v>
      </c>
      <c r="D411" s="131"/>
      <c r="E411" s="132"/>
      <c r="F411" s="133"/>
      <c r="G411" s="134"/>
    </row>
    <row r="412" spans="1:7" ht="20.100000000000001" customHeight="1" x14ac:dyDescent="0.2">
      <c r="A412" s="201"/>
      <c r="B412" s="286">
        <f t="shared" ref="B412:B423" si="50">IF(A412=0,0,VLOOKUP(A412,Tabla_Indices,2,FALSE))</f>
        <v>0</v>
      </c>
      <c r="C412" s="202"/>
      <c r="D412" s="203"/>
      <c r="E412" s="204"/>
      <c r="F412" s="205"/>
      <c r="G412" s="135">
        <f>ROUND(E412*F412,2)</f>
        <v>0</v>
      </c>
    </row>
    <row r="413" spans="1:7" ht="20.100000000000001" customHeight="1" x14ac:dyDescent="0.2">
      <c r="A413" s="201"/>
      <c r="B413" s="286">
        <f t="shared" si="50"/>
        <v>0</v>
      </c>
      <c r="C413" s="202"/>
      <c r="D413" s="203"/>
      <c r="E413" s="204"/>
      <c r="F413" s="205"/>
      <c r="G413" s="135">
        <f t="shared" ref="G413:G423" si="51">ROUND(E413*F413,2)</f>
        <v>0</v>
      </c>
    </row>
    <row r="414" spans="1:7" ht="20.100000000000001" customHeight="1" x14ac:dyDescent="0.2">
      <c r="A414" s="201"/>
      <c r="B414" s="286">
        <f t="shared" si="50"/>
        <v>0</v>
      </c>
      <c r="C414" s="202"/>
      <c r="D414" s="203"/>
      <c r="E414" s="204"/>
      <c r="F414" s="205"/>
      <c r="G414" s="135">
        <f t="shared" si="51"/>
        <v>0</v>
      </c>
    </row>
    <row r="415" spans="1:7" ht="20.100000000000001" customHeight="1" x14ac:dyDescent="0.2">
      <c r="A415" s="201"/>
      <c r="B415" s="286">
        <f t="shared" si="50"/>
        <v>0</v>
      </c>
      <c r="C415" s="202"/>
      <c r="D415" s="203"/>
      <c r="E415" s="204"/>
      <c r="F415" s="205"/>
      <c r="G415" s="135">
        <f t="shared" si="51"/>
        <v>0</v>
      </c>
    </row>
    <row r="416" spans="1:7" ht="20.100000000000001" customHeight="1" x14ac:dyDescent="0.2">
      <c r="A416" s="201"/>
      <c r="B416" s="286">
        <f t="shared" si="50"/>
        <v>0</v>
      </c>
      <c r="C416" s="202"/>
      <c r="D416" s="203"/>
      <c r="E416" s="206"/>
      <c r="F416" s="205"/>
      <c r="G416" s="135">
        <f t="shared" si="51"/>
        <v>0</v>
      </c>
    </row>
    <row r="417" spans="1:7" ht="20.100000000000001" customHeight="1" x14ac:dyDescent="0.2">
      <c r="A417" s="201"/>
      <c r="B417" s="286">
        <f t="shared" si="50"/>
        <v>0</v>
      </c>
      <c r="C417" s="202"/>
      <c r="D417" s="203"/>
      <c r="E417" s="206"/>
      <c r="F417" s="205"/>
      <c r="G417" s="135">
        <f t="shared" si="51"/>
        <v>0</v>
      </c>
    </row>
    <row r="418" spans="1:7" ht="20.100000000000001" customHeight="1" x14ac:dyDescent="0.2">
      <c r="A418" s="201"/>
      <c r="B418" s="286">
        <f t="shared" si="50"/>
        <v>0</v>
      </c>
      <c r="C418" s="202"/>
      <c r="D418" s="203"/>
      <c r="E418" s="204"/>
      <c r="F418" s="205"/>
      <c r="G418" s="135">
        <f t="shared" si="51"/>
        <v>0</v>
      </c>
    </row>
    <row r="419" spans="1:7" ht="20.100000000000001" customHeight="1" x14ac:dyDescent="0.2">
      <c r="A419" s="201"/>
      <c r="B419" s="286">
        <f t="shared" si="50"/>
        <v>0</v>
      </c>
      <c r="C419" s="202"/>
      <c r="D419" s="203"/>
      <c r="E419" s="204"/>
      <c r="F419" s="205"/>
      <c r="G419" s="135">
        <f t="shared" si="51"/>
        <v>0</v>
      </c>
    </row>
    <row r="420" spans="1:7" ht="20.100000000000001" customHeight="1" x14ac:dyDescent="0.2">
      <c r="A420" s="201"/>
      <c r="B420" s="286">
        <f t="shared" si="50"/>
        <v>0</v>
      </c>
      <c r="C420" s="202"/>
      <c r="D420" s="203"/>
      <c r="E420" s="204"/>
      <c r="F420" s="205"/>
      <c r="G420" s="135">
        <f t="shared" si="51"/>
        <v>0</v>
      </c>
    </row>
    <row r="421" spans="1:7" ht="20.100000000000001" customHeight="1" x14ac:dyDescent="0.2">
      <c r="A421" s="201"/>
      <c r="B421" s="286">
        <f t="shared" si="50"/>
        <v>0</v>
      </c>
      <c r="C421" s="202"/>
      <c r="D421" s="203"/>
      <c r="E421" s="204"/>
      <c r="F421" s="205"/>
      <c r="G421" s="135">
        <f t="shared" si="51"/>
        <v>0</v>
      </c>
    </row>
    <row r="422" spans="1:7" ht="20.100000000000001" customHeight="1" x14ac:dyDescent="0.2">
      <c r="A422" s="201"/>
      <c r="B422" s="286">
        <f t="shared" si="50"/>
        <v>0</v>
      </c>
      <c r="C422" s="202"/>
      <c r="D422" s="203"/>
      <c r="E422" s="204"/>
      <c r="F422" s="205"/>
      <c r="G422" s="135">
        <f t="shared" si="51"/>
        <v>0</v>
      </c>
    </row>
    <row r="423" spans="1:7" ht="20.100000000000001" customHeight="1" x14ac:dyDescent="0.2">
      <c r="A423" s="201"/>
      <c r="B423" s="286">
        <f t="shared" si="50"/>
        <v>0</v>
      </c>
      <c r="C423" s="202"/>
      <c r="D423" s="203"/>
      <c r="E423" s="204"/>
      <c r="F423" s="205"/>
      <c r="G423" s="135">
        <f t="shared" si="51"/>
        <v>0</v>
      </c>
    </row>
    <row r="424" spans="1:7" ht="20.100000000000001" customHeight="1" x14ac:dyDescent="0.2">
      <c r="A424" s="136"/>
      <c r="B424" s="124"/>
      <c r="C424" s="124"/>
      <c r="D424" s="119"/>
      <c r="E424" s="120"/>
      <c r="F424" s="137" t="s">
        <v>33</v>
      </c>
      <c r="G424" s="138">
        <f>SUBTOTAL(9,G412:G423)</f>
        <v>0</v>
      </c>
    </row>
    <row r="425" spans="1:7" ht="20.100000000000001" customHeight="1" x14ac:dyDescent="0.2">
      <c r="A425" s="136"/>
      <c r="B425" s="124"/>
      <c r="C425" s="139" t="s">
        <v>821</v>
      </c>
      <c r="D425" s="119"/>
      <c r="E425" s="120"/>
      <c r="F425" s="121"/>
      <c r="G425" s="140"/>
    </row>
    <row r="426" spans="1:7" ht="20.100000000000001" customHeight="1" x14ac:dyDescent="0.2">
      <c r="A426" s="201"/>
      <c r="B426" s="286">
        <f t="shared" ref="B426:B435" si="52">IF(A426=0,0,VLOOKUP(A426,Tabla_Indices,2,FALSE))</f>
        <v>0</v>
      </c>
      <c r="C426" s="207"/>
      <c r="D426" s="203"/>
      <c r="E426" s="204"/>
      <c r="F426" s="205"/>
      <c r="G426" s="135">
        <f>ROUND(E426*F426,2)</f>
        <v>0</v>
      </c>
    </row>
    <row r="427" spans="1:7" ht="20.100000000000001" customHeight="1" x14ac:dyDescent="0.2">
      <c r="A427" s="201"/>
      <c r="B427" s="286">
        <f t="shared" si="52"/>
        <v>0</v>
      </c>
      <c r="C427" s="202"/>
      <c r="D427" s="203"/>
      <c r="E427" s="204"/>
      <c r="F427" s="205"/>
      <c r="G427" s="135">
        <f t="shared" ref="G427:G435" si="53">ROUND(E427*F427,2)</f>
        <v>0</v>
      </c>
    </row>
    <row r="428" spans="1:7" ht="20.100000000000001" customHeight="1" x14ac:dyDescent="0.2">
      <c r="A428" s="201"/>
      <c r="B428" s="286">
        <f t="shared" si="52"/>
        <v>0</v>
      </c>
      <c r="C428" s="202"/>
      <c r="D428" s="203"/>
      <c r="E428" s="204"/>
      <c r="F428" s="205"/>
      <c r="G428" s="135">
        <f t="shared" si="53"/>
        <v>0</v>
      </c>
    </row>
    <row r="429" spans="1:7" ht="20.100000000000001" customHeight="1" x14ac:dyDescent="0.2">
      <c r="A429" s="201"/>
      <c r="B429" s="286">
        <f t="shared" si="52"/>
        <v>0</v>
      </c>
      <c r="C429" s="202"/>
      <c r="D429" s="203"/>
      <c r="E429" s="204"/>
      <c r="F429" s="205"/>
      <c r="G429" s="135">
        <f t="shared" si="53"/>
        <v>0</v>
      </c>
    </row>
    <row r="430" spans="1:7" ht="20.100000000000001" customHeight="1" x14ac:dyDescent="0.2">
      <c r="A430" s="201"/>
      <c r="B430" s="286">
        <f t="shared" si="52"/>
        <v>0</v>
      </c>
      <c r="C430" s="202"/>
      <c r="D430" s="203"/>
      <c r="E430" s="204"/>
      <c r="F430" s="205"/>
      <c r="G430" s="135">
        <f t="shared" si="53"/>
        <v>0</v>
      </c>
    </row>
    <row r="431" spans="1:7" ht="20.100000000000001" customHeight="1" x14ac:dyDescent="0.2">
      <c r="A431" s="201"/>
      <c r="B431" s="286">
        <f t="shared" si="52"/>
        <v>0</v>
      </c>
      <c r="C431" s="202"/>
      <c r="D431" s="203"/>
      <c r="E431" s="204"/>
      <c r="F431" s="205"/>
      <c r="G431" s="135">
        <f t="shared" si="53"/>
        <v>0</v>
      </c>
    </row>
    <row r="432" spans="1:7" ht="20.100000000000001" customHeight="1" x14ac:dyDescent="0.2">
      <c r="A432" s="201"/>
      <c r="B432" s="286">
        <f t="shared" si="52"/>
        <v>0</v>
      </c>
      <c r="C432" s="202"/>
      <c r="D432" s="203"/>
      <c r="E432" s="204"/>
      <c r="F432" s="205"/>
      <c r="G432" s="135">
        <f t="shared" si="53"/>
        <v>0</v>
      </c>
    </row>
    <row r="433" spans="1:7" ht="20.100000000000001" customHeight="1" x14ac:dyDescent="0.2">
      <c r="A433" s="201"/>
      <c r="B433" s="286">
        <f t="shared" si="52"/>
        <v>0</v>
      </c>
      <c r="C433" s="202"/>
      <c r="D433" s="203"/>
      <c r="E433" s="204"/>
      <c r="F433" s="205"/>
      <c r="G433" s="135">
        <f t="shared" si="53"/>
        <v>0</v>
      </c>
    </row>
    <row r="434" spans="1:7" ht="20.100000000000001" customHeight="1" x14ac:dyDescent="0.2">
      <c r="A434" s="201"/>
      <c r="B434" s="286">
        <f t="shared" si="52"/>
        <v>0</v>
      </c>
      <c r="C434" s="202"/>
      <c r="D434" s="203"/>
      <c r="E434" s="204"/>
      <c r="F434" s="205"/>
      <c r="G434" s="135">
        <f t="shared" si="53"/>
        <v>0</v>
      </c>
    </row>
    <row r="435" spans="1:7" ht="20.100000000000001" customHeight="1" x14ac:dyDescent="0.2">
      <c r="A435" s="201"/>
      <c r="B435" s="286">
        <f t="shared" si="52"/>
        <v>0</v>
      </c>
      <c r="C435" s="202"/>
      <c r="D435" s="203"/>
      <c r="E435" s="204"/>
      <c r="F435" s="205"/>
      <c r="G435" s="135">
        <f t="shared" si="53"/>
        <v>0</v>
      </c>
    </row>
    <row r="436" spans="1:7" ht="20.100000000000001" customHeight="1" x14ac:dyDescent="0.2">
      <c r="A436" s="136"/>
      <c r="B436" s="124"/>
      <c r="C436" s="124"/>
      <c r="D436" s="119"/>
      <c r="E436" s="120"/>
      <c r="F436" s="137" t="s">
        <v>34</v>
      </c>
      <c r="G436" s="138">
        <f>SUBTOTAL(9,G426:G435)</f>
        <v>0</v>
      </c>
    </row>
    <row r="437" spans="1:7" ht="20.100000000000001" customHeight="1" x14ac:dyDescent="0.2">
      <c r="A437" s="136"/>
      <c r="B437" s="124"/>
      <c r="C437" s="139" t="s">
        <v>822</v>
      </c>
      <c r="D437" s="119"/>
      <c r="E437" s="120"/>
      <c r="F437" s="124"/>
      <c r="G437" s="140"/>
    </row>
    <row r="438" spans="1:7" ht="20.100000000000001" customHeight="1" x14ac:dyDescent="0.2">
      <c r="A438" s="201"/>
      <c r="B438" s="286">
        <f t="shared" ref="B438:B446" si="54">IF(A438=0,0,VLOOKUP(A438,Tabla_Indices,2,FALSE))</f>
        <v>0</v>
      </c>
      <c r="C438" s="202"/>
      <c r="D438" s="203"/>
      <c r="E438" s="204"/>
      <c r="F438" s="208"/>
      <c r="G438" s="141">
        <f>ROUND(E438*F438,2)</f>
        <v>0</v>
      </c>
    </row>
    <row r="439" spans="1:7" ht="20.100000000000001" customHeight="1" x14ac:dyDescent="0.2">
      <c r="A439" s="201"/>
      <c r="B439" s="286">
        <f t="shared" si="54"/>
        <v>0</v>
      </c>
      <c r="C439" s="207"/>
      <c r="D439" s="203"/>
      <c r="E439" s="204"/>
      <c r="F439" s="205"/>
      <c r="G439" s="141">
        <f t="shared" ref="G439:G446" si="55">ROUND(E439*F439,2)</f>
        <v>0</v>
      </c>
    </row>
    <row r="440" spans="1:7" ht="20.100000000000001" customHeight="1" x14ac:dyDescent="0.2">
      <c r="A440" s="201"/>
      <c r="B440" s="286">
        <f t="shared" si="54"/>
        <v>0</v>
      </c>
      <c r="C440" s="209"/>
      <c r="D440" s="203"/>
      <c r="E440" s="204"/>
      <c r="F440" s="205"/>
      <c r="G440" s="141">
        <f t="shared" si="55"/>
        <v>0</v>
      </c>
    </row>
    <row r="441" spans="1:7" ht="20.100000000000001" customHeight="1" x14ac:dyDescent="0.2">
      <c r="A441" s="201"/>
      <c r="B441" s="286">
        <f t="shared" si="54"/>
        <v>0</v>
      </c>
      <c r="C441" s="209"/>
      <c r="D441" s="203"/>
      <c r="E441" s="204"/>
      <c r="F441" s="205"/>
      <c r="G441" s="141">
        <f t="shared" si="55"/>
        <v>0</v>
      </c>
    </row>
    <row r="442" spans="1:7" ht="20.100000000000001" customHeight="1" x14ac:dyDescent="0.2">
      <c r="A442" s="201"/>
      <c r="B442" s="286">
        <f t="shared" si="54"/>
        <v>0</v>
      </c>
      <c r="C442" s="209"/>
      <c r="D442" s="203"/>
      <c r="E442" s="204"/>
      <c r="F442" s="205"/>
      <c r="G442" s="141">
        <f t="shared" si="55"/>
        <v>0</v>
      </c>
    </row>
    <row r="443" spans="1:7" ht="20.100000000000001" customHeight="1" x14ac:dyDescent="0.2">
      <c r="A443" s="201"/>
      <c r="B443" s="286">
        <f t="shared" si="54"/>
        <v>0</v>
      </c>
      <c r="C443" s="209"/>
      <c r="D443" s="203"/>
      <c r="E443" s="204"/>
      <c r="F443" s="205"/>
      <c r="G443" s="141">
        <f t="shared" si="55"/>
        <v>0</v>
      </c>
    </row>
    <row r="444" spans="1:7" ht="20.100000000000001" customHeight="1" x14ac:dyDescent="0.2">
      <c r="A444" s="201"/>
      <c r="B444" s="286">
        <f t="shared" si="54"/>
        <v>0</v>
      </c>
      <c r="C444" s="202"/>
      <c r="D444" s="203"/>
      <c r="E444" s="204"/>
      <c r="F444" s="205"/>
      <c r="G444" s="141">
        <f t="shared" si="55"/>
        <v>0</v>
      </c>
    </row>
    <row r="445" spans="1:7" ht="20.100000000000001" customHeight="1" x14ac:dyDescent="0.2">
      <c r="A445" s="201"/>
      <c r="B445" s="286">
        <f t="shared" si="54"/>
        <v>0</v>
      </c>
      <c r="C445" s="202"/>
      <c r="D445" s="203"/>
      <c r="E445" s="204"/>
      <c r="F445" s="205"/>
      <c r="G445" s="141">
        <f t="shared" si="55"/>
        <v>0</v>
      </c>
    </row>
    <row r="446" spans="1:7" ht="20.100000000000001" customHeight="1" x14ac:dyDescent="0.2">
      <c r="A446" s="201"/>
      <c r="B446" s="286">
        <f t="shared" si="54"/>
        <v>0</v>
      </c>
      <c r="C446" s="202"/>
      <c r="D446" s="203"/>
      <c r="E446" s="204"/>
      <c r="F446" s="205"/>
      <c r="G446" s="141">
        <f t="shared" si="55"/>
        <v>0</v>
      </c>
    </row>
    <row r="447" spans="1:7" ht="20.100000000000001" customHeight="1" x14ac:dyDescent="0.2">
      <c r="A447" s="142"/>
      <c r="B447" s="119"/>
      <c r="C447" s="124"/>
      <c r="D447" s="119"/>
      <c r="E447" s="120"/>
      <c r="F447" s="137" t="s">
        <v>35</v>
      </c>
      <c r="G447" s="138">
        <f>SUBTOTAL(9,G438:G446)</f>
        <v>0</v>
      </c>
    </row>
    <row r="448" spans="1:7" ht="20.100000000000001" customHeight="1" thickBot="1" x14ac:dyDescent="0.25">
      <c r="A448" s="143"/>
      <c r="B448" s="144"/>
      <c r="C448" s="145"/>
      <c r="D448" s="144"/>
      <c r="E448" s="146"/>
      <c r="F448" s="147"/>
      <c r="G448" s="148"/>
    </row>
    <row r="449" spans="1:7" ht="20.100000000000001" customHeight="1" thickBot="1" x14ac:dyDescent="0.25">
      <c r="A449" s="187" t="str">
        <f>B407</f>
        <v>6-2</v>
      </c>
      <c r="B449" s="185" t="str">
        <f>C407</f>
        <v>Resiembra de semillas de Cynodon dactylon</v>
      </c>
      <c r="C449" s="149"/>
      <c r="D449" s="149" t="s">
        <v>36</v>
      </c>
      <c r="E449" s="150"/>
      <c r="F449" s="151" t="s">
        <v>37</v>
      </c>
      <c r="G449" s="152">
        <f>SUBTOTAL(9,G412:G448)</f>
        <v>0</v>
      </c>
    </row>
    <row r="450" spans="1:7" ht="20.100000000000001" customHeight="1" thickTop="1" thickBot="1" x14ac:dyDescent="0.25"/>
    <row r="451" spans="1:7" ht="20.100000000000001" customHeight="1" thickTop="1" x14ac:dyDescent="0.2">
      <c r="A451" s="298" t="s">
        <v>39</v>
      </c>
      <c r="B451" s="299"/>
      <c r="C451" s="299"/>
      <c r="D451" s="299"/>
      <c r="E451" s="299"/>
      <c r="F451" s="299"/>
      <c r="G451" s="300"/>
    </row>
    <row r="452" spans="1:7" ht="20.100000000000001" customHeight="1" x14ac:dyDescent="0.2">
      <c r="A452" s="109" t="s">
        <v>818</v>
      </c>
      <c r="B452" s="110" t="str">
        <f>Comitente</f>
        <v>DIRECCIÓN DE ESPACIOS VERDE</v>
      </c>
      <c r="C452" s="111"/>
      <c r="D452" s="112"/>
      <c r="E452" s="112"/>
      <c r="F452" s="113"/>
      <c r="G452" s="114"/>
    </row>
    <row r="453" spans="1:7" ht="20.100000000000001" customHeight="1" x14ac:dyDescent="0.2">
      <c r="A453" s="109" t="s">
        <v>819</v>
      </c>
      <c r="B453" s="110">
        <f>Contratista</f>
        <v>0</v>
      </c>
      <c r="C453" s="115"/>
      <c r="D453" s="115"/>
      <c r="E453" s="115"/>
      <c r="F453" s="110"/>
      <c r="G453" s="116"/>
    </row>
    <row r="454" spans="1:7" ht="20.100000000000001" customHeight="1" x14ac:dyDescent="0.2">
      <c r="A454" s="109" t="s">
        <v>26</v>
      </c>
      <c r="B454" s="110" t="str">
        <f>Obra</f>
        <v>MANTENIMIENTO ESPACIOS VERDES Y SISTEMA RIEGO ACCESO SUR
RENGLÓN 2</v>
      </c>
      <c r="C454" s="115"/>
      <c r="D454" s="115"/>
      <c r="E454" s="115"/>
      <c r="F454" s="110" t="s">
        <v>40</v>
      </c>
      <c r="G454" s="116">
        <f>Fecha_Base</f>
        <v>42907</v>
      </c>
    </row>
    <row r="455" spans="1:7" ht="20.100000000000001" customHeight="1" x14ac:dyDescent="0.2">
      <c r="A455" s="117" t="s">
        <v>817</v>
      </c>
      <c r="B455" s="118" t="str">
        <f>Ubicación</f>
        <v>DEPARTAMENTOS: CAPITAL - SANTA LUCIA - RIVADAVIA</v>
      </c>
      <c r="C455" s="118"/>
      <c r="D455" s="119"/>
      <c r="E455" s="120"/>
      <c r="F455" s="121"/>
      <c r="G455" s="122"/>
    </row>
    <row r="456" spans="1:7" ht="20.100000000000001" customHeight="1" x14ac:dyDescent="0.2">
      <c r="A456" s="117" t="s">
        <v>41</v>
      </c>
      <c r="B456" s="197"/>
      <c r="C456" s="124" t="str">
        <f>IF(B456="","",VLOOKUP(B456,Computo_Presupuesto,2,FALSE))</f>
        <v/>
      </c>
      <c r="D456" s="284"/>
      <c r="E456" s="120"/>
      <c r="F456" s="121"/>
      <c r="G456" s="122"/>
    </row>
    <row r="457" spans="1:7" ht="20.100000000000001" customHeight="1" x14ac:dyDescent="0.2">
      <c r="A457" s="117" t="s">
        <v>27</v>
      </c>
      <c r="B457" s="196" t="s">
        <v>122</v>
      </c>
      <c r="C457" s="124" t="str">
        <f>IF(B457=0,"",VLOOKUP(B457,Computo_Presupuesto,2,FALSE))</f>
        <v>PODA</v>
      </c>
      <c r="D457" s="119"/>
      <c r="E457" s="120"/>
      <c r="F457" s="118" t="s">
        <v>28</v>
      </c>
      <c r="G457" s="125" t="str">
        <f>IF(B457=0,"",VLOOKUP(B457,Computo_Presupuesto,4,FALSE))</f>
        <v>MES</v>
      </c>
    </row>
    <row r="458" spans="1:7" ht="20.100000000000001" customHeight="1" x14ac:dyDescent="0.2">
      <c r="A458" s="117"/>
      <c r="B458" s="118"/>
      <c r="C458" s="124"/>
      <c r="D458" s="119"/>
      <c r="E458" s="120"/>
      <c r="F458" s="124"/>
      <c r="G458" s="126"/>
    </row>
    <row r="459" spans="1:7" ht="20.100000000000001" customHeight="1" x14ac:dyDescent="0.2">
      <c r="A459" s="305" t="s">
        <v>680</v>
      </c>
      <c r="B459" s="306"/>
      <c r="C459" s="301" t="s">
        <v>0</v>
      </c>
      <c r="D459" s="301" t="s">
        <v>29</v>
      </c>
      <c r="E459" s="302" t="s">
        <v>30</v>
      </c>
      <c r="F459" s="303" t="s">
        <v>31</v>
      </c>
      <c r="G459" s="304" t="s">
        <v>32</v>
      </c>
    </row>
    <row r="460" spans="1:7" s="285" customFormat="1" ht="20.100000000000001" customHeight="1" x14ac:dyDescent="0.2">
      <c r="A460" s="127" t="s">
        <v>681</v>
      </c>
      <c r="B460" s="128" t="s">
        <v>682</v>
      </c>
      <c r="C460" s="301"/>
      <c r="D460" s="301"/>
      <c r="E460" s="302"/>
      <c r="F460" s="303"/>
      <c r="G460" s="304"/>
    </row>
    <row r="461" spans="1:7" ht="20.100000000000001" customHeight="1" x14ac:dyDescent="0.2">
      <c r="A461" s="210"/>
      <c r="B461" s="129"/>
      <c r="C461" s="130" t="s">
        <v>820</v>
      </c>
      <c r="D461" s="131"/>
      <c r="E461" s="132"/>
      <c r="F461" s="133"/>
      <c r="G461" s="134"/>
    </row>
    <row r="462" spans="1:7" ht="20.100000000000001" customHeight="1" x14ac:dyDescent="0.2">
      <c r="A462" s="201"/>
      <c r="B462" s="286">
        <f t="shared" ref="B462:B473" si="56">IF(A462=0,0,VLOOKUP(A462,Tabla_Indices,2,FALSE))</f>
        <v>0</v>
      </c>
      <c r="C462" s="202"/>
      <c r="D462" s="203"/>
      <c r="E462" s="204"/>
      <c r="F462" s="205"/>
      <c r="G462" s="135">
        <f>ROUND(E462*F462,2)</f>
        <v>0</v>
      </c>
    </row>
    <row r="463" spans="1:7" ht="20.100000000000001" customHeight="1" x14ac:dyDescent="0.2">
      <c r="A463" s="201"/>
      <c r="B463" s="286">
        <f t="shared" si="56"/>
        <v>0</v>
      </c>
      <c r="C463" s="202"/>
      <c r="D463" s="203"/>
      <c r="E463" s="204"/>
      <c r="F463" s="205"/>
      <c r="G463" s="135">
        <f t="shared" ref="G463:G473" si="57">ROUND(E463*F463,2)</f>
        <v>0</v>
      </c>
    </row>
    <row r="464" spans="1:7" ht="20.100000000000001" customHeight="1" x14ac:dyDescent="0.2">
      <c r="A464" s="201"/>
      <c r="B464" s="286">
        <f t="shared" si="56"/>
        <v>0</v>
      </c>
      <c r="C464" s="202"/>
      <c r="D464" s="203"/>
      <c r="E464" s="204"/>
      <c r="F464" s="205"/>
      <c r="G464" s="135">
        <f t="shared" si="57"/>
        <v>0</v>
      </c>
    </row>
    <row r="465" spans="1:7" ht="20.100000000000001" customHeight="1" x14ac:dyDescent="0.2">
      <c r="A465" s="201"/>
      <c r="B465" s="286">
        <f t="shared" si="56"/>
        <v>0</v>
      </c>
      <c r="C465" s="202"/>
      <c r="D465" s="203"/>
      <c r="E465" s="204"/>
      <c r="F465" s="205"/>
      <c r="G465" s="135">
        <f t="shared" si="57"/>
        <v>0</v>
      </c>
    </row>
    <row r="466" spans="1:7" ht="20.100000000000001" customHeight="1" x14ac:dyDescent="0.2">
      <c r="A466" s="201"/>
      <c r="B466" s="286">
        <f t="shared" si="56"/>
        <v>0</v>
      </c>
      <c r="C466" s="202"/>
      <c r="D466" s="203"/>
      <c r="E466" s="206"/>
      <c r="F466" s="205"/>
      <c r="G466" s="135">
        <f t="shared" si="57"/>
        <v>0</v>
      </c>
    </row>
    <row r="467" spans="1:7" ht="20.100000000000001" customHeight="1" x14ac:dyDescent="0.2">
      <c r="A467" s="201"/>
      <c r="B467" s="286">
        <f t="shared" si="56"/>
        <v>0</v>
      </c>
      <c r="C467" s="202"/>
      <c r="D467" s="203"/>
      <c r="E467" s="206"/>
      <c r="F467" s="205"/>
      <c r="G467" s="135">
        <f t="shared" si="57"/>
        <v>0</v>
      </c>
    </row>
    <row r="468" spans="1:7" ht="20.100000000000001" customHeight="1" x14ac:dyDescent="0.2">
      <c r="A468" s="201"/>
      <c r="B468" s="286">
        <f t="shared" si="56"/>
        <v>0</v>
      </c>
      <c r="C468" s="202"/>
      <c r="D468" s="203"/>
      <c r="E468" s="204"/>
      <c r="F468" s="205"/>
      <c r="G468" s="135">
        <f t="shared" si="57"/>
        <v>0</v>
      </c>
    </row>
    <row r="469" spans="1:7" ht="20.100000000000001" customHeight="1" x14ac:dyDescent="0.2">
      <c r="A469" s="201"/>
      <c r="B469" s="286">
        <f t="shared" si="56"/>
        <v>0</v>
      </c>
      <c r="C469" s="202"/>
      <c r="D469" s="203"/>
      <c r="E469" s="204"/>
      <c r="F469" s="205"/>
      <c r="G469" s="135">
        <f t="shared" si="57"/>
        <v>0</v>
      </c>
    </row>
    <row r="470" spans="1:7" ht="20.100000000000001" customHeight="1" x14ac:dyDescent="0.2">
      <c r="A470" s="201"/>
      <c r="B470" s="286">
        <f t="shared" si="56"/>
        <v>0</v>
      </c>
      <c r="C470" s="202"/>
      <c r="D470" s="203"/>
      <c r="E470" s="204"/>
      <c r="F470" s="205"/>
      <c r="G470" s="135">
        <f t="shared" si="57"/>
        <v>0</v>
      </c>
    </row>
    <row r="471" spans="1:7" ht="20.100000000000001" customHeight="1" x14ac:dyDescent="0.2">
      <c r="A471" s="201"/>
      <c r="B471" s="286">
        <f t="shared" si="56"/>
        <v>0</v>
      </c>
      <c r="C471" s="202"/>
      <c r="D471" s="203"/>
      <c r="E471" s="204"/>
      <c r="F471" s="205"/>
      <c r="G471" s="135">
        <f t="shared" si="57"/>
        <v>0</v>
      </c>
    </row>
    <row r="472" spans="1:7" ht="20.100000000000001" customHeight="1" x14ac:dyDescent="0.2">
      <c r="A472" s="201"/>
      <c r="B472" s="286">
        <f t="shared" si="56"/>
        <v>0</v>
      </c>
      <c r="C472" s="202"/>
      <c r="D472" s="203"/>
      <c r="E472" s="204"/>
      <c r="F472" s="205"/>
      <c r="G472" s="135">
        <f t="shared" si="57"/>
        <v>0</v>
      </c>
    </row>
    <row r="473" spans="1:7" ht="20.100000000000001" customHeight="1" x14ac:dyDescent="0.2">
      <c r="A473" s="201"/>
      <c r="B473" s="286">
        <f t="shared" si="56"/>
        <v>0</v>
      </c>
      <c r="C473" s="202"/>
      <c r="D473" s="203"/>
      <c r="E473" s="204"/>
      <c r="F473" s="205"/>
      <c r="G473" s="135">
        <f t="shared" si="57"/>
        <v>0</v>
      </c>
    </row>
    <row r="474" spans="1:7" ht="20.100000000000001" customHeight="1" x14ac:dyDescent="0.2">
      <c r="A474" s="136"/>
      <c r="B474" s="124"/>
      <c r="C474" s="124"/>
      <c r="D474" s="119"/>
      <c r="E474" s="120"/>
      <c r="F474" s="137" t="s">
        <v>33</v>
      </c>
      <c r="G474" s="138">
        <f>SUBTOTAL(9,G462:G473)</f>
        <v>0</v>
      </c>
    </row>
    <row r="475" spans="1:7" ht="20.100000000000001" customHeight="1" x14ac:dyDescent="0.2">
      <c r="A475" s="136"/>
      <c r="B475" s="124"/>
      <c r="C475" s="139" t="s">
        <v>821</v>
      </c>
      <c r="D475" s="119"/>
      <c r="E475" s="120"/>
      <c r="F475" s="121"/>
      <c r="G475" s="140"/>
    </row>
    <row r="476" spans="1:7" ht="20.100000000000001" customHeight="1" x14ac:dyDescent="0.2">
      <c r="A476" s="201"/>
      <c r="B476" s="286">
        <f>IF(A476=0,0,VLOOKUP(A476,Tabla_Indices,2,FALSE))</f>
        <v>0</v>
      </c>
      <c r="C476" s="207"/>
      <c r="D476" s="203"/>
      <c r="E476" s="204"/>
      <c r="F476" s="205"/>
      <c r="G476" s="135">
        <f>ROUND(E476*F476,2)</f>
        <v>0</v>
      </c>
    </row>
    <row r="477" spans="1:7" ht="20.100000000000001" customHeight="1" x14ac:dyDescent="0.2">
      <c r="A477" s="201"/>
      <c r="B477" s="286">
        <f>IF(A477=0,0,VLOOKUP(A477,Tabla_Indices,2,FALSE))</f>
        <v>0</v>
      </c>
      <c r="C477" s="202"/>
      <c r="D477" s="203"/>
      <c r="E477" s="204"/>
      <c r="F477" s="205"/>
      <c r="G477" s="135">
        <f t="shared" ref="G477:G485" si="58">ROUND(E477*F477,2)</f>
        <v>0</v>
      </c>
    </row>
    <row r="478" spans="1:7" ht="20.100000000000001" customHeight="1" x14ac:dyDescent="0.2">
      <c r="A478" s="201"/>
      <c r="B478" s="286"/>
      <c r="C478" s="202"/>
      <c r="D478" s="203"/>
      <c r="E478" s="204"/>
      <c r="F478" s="205"/>
      <c r="G478" s="135">
        <f t="shared" si="58"/>
        <v>0</v>
      </c>
    </row>
    <row r="479" spans="1:7" ht="20.100000000000001" customHeight="1" x14ac:dyDescent="0.2">
      <c r="A479" s="201"/>
      <c r="B479" s="286">
        <f t="shared" ref="B479:B485" si="59">IF(A479=0,0,VLOOKUP(A479,Tabla_Indices,2,FALSE))</f>
        <v>0</v>
      </c>
      <c r="C479" s="202"/>
      <c r="D479" s="203"/>
      <c r="E479" s="204"/>
      <c r="F479" s="205"/>
      <c r="G479" s="135">
        <f t="shared" si="58"/>
        <v>0</v>
      </c>
    </row>
    <row r="480" spans="1:7" ht="20.100000000000001" customHeight="1" x14ac:dyDescent="0.2">
      <c r="A480" s="201"/>
      <c r="B480" s="286">
        <f t="shared" si="59"/>
        <v>0</v>
      </c>
      <c r="C480" s="202"/>
      <c r="D480" s="203"/>
      <c r="E480" s="204"/>
      <c r="F480" s="205"/>
      <c r="G480" s="135">
        <f t="shared" si="58"/>
        <v>0</v>
      </c>
    </row>
    <row r="481" spans="1:7" ht="20.100000000000001" customHeight="1" x14ac:dyDescent="0.2">
      <c r="A481" s="201"/>
      <c r="B481" s="286">
        <f t="shared" si="59"/>
        <v>0</v>
      </c>
      <c r="C481" s="202"/>
      <c r="D481" s="203"/>
      <c r="E481" s="204"/>
      <c r="F481" s="205"/>
      <c r="G481" s="135">
        <f t="shared" si="58"/>
        <v>0</v>
      </c>
    </row>
    <row r="482" spans="1:7" ht="20.100000000000001" customHeight="1" x14ac:dyDescent="0.2">
      <c r="A482" s="201"/>
      <c r="B482" s="286">
        <f t="shared" si="59"/>
        <v>0</v>
      </c>
      <c r="C482" s="202"/>
      <c r="D482" s="203"/>
      <c r="E482" s="204"/>
      <c r="F482" s="205"/>
      <c r="G482" s="135">
        <f t="shared" si="58"/>
        <v>0</v>
      </c>
    </row>
    <row r="483" spans="1:7" ht="20.100000000000001" customHeight="1" x14ac:dyDescent="0.2">
      <c r="A483" s="201"/>
      <c r="B483" s="286">
        <f t="shared" si="59"/>
        <v>0</v>
      </c>
      <c r="C483" s="202"/>
      <c r="D483" s="203"/>
      <c r="E483" s="204"/>
      <c r="F483" s="205"/>
      <c r="G483" s="135">
        <f t="shared" si="58"/>
        <v>0</v>
      </c>
    </row>
    <row r="484" spans="1:7" ht="20.100000000000001" customHeight="1" x14ac:dyDescent="0.2">
      <c r="A484" s="201"/>
      <c r="B484" s="286">
        <f t="shared" si="59"/>
        <v>0</v>
      </c>
      <c r="C484" s="202"/>
      <c r="D484" s="203"/>
      <c r="E484" s="204"/>
      <c r="F484" s="205"/>
      <c r="G484" s="135">
        <f t="shared" si="58"/>
        <v>0</v>
      </c>
    </row>
    <row r="485" spans="1:7" ht="20.100000000000001" customHeight="1" x14ac:dyDescent="0.2">
      <c r="A485" s="201"/>
      <c r="B485" s="286">
        <f t="shared" si="59"/>
        <v>0</v>
      </c>
      <c r="C485" s="202"/>
      <c r="D485" s="203"/>
      <c r="E485" s="204"/>
      <c r="F485" s="205"/>
      <c r="G485" s="135">
        <f t="shared" si="58"/>
        <v>0</v>
      </c>
    </row>
    <row r="486" spans="1:7" ht="20.100000000000001" customHeight="1" x14ac:dyDescent="0.2">
      <c r="A486" s="136"/>
      <c r="B486" s="124"/>
      <c r="C486" s="124"/>
      <c r="D486" s="119"/>
      <c r="E486" s="120"/>
      <c r="F486" s="137" t="s">
        <v>34</v>
      </c>
      <c r="G486" s="138">
        <f>SUBTOTAL(9,G476:G485)</f>
        <v>0</v>
      </c>
    </row>
    <row r="487" spans="1:7" ht="20.100000000000001" customHeight="1" x14ac:dyDescent="0.2">
      <c r="A487" s="136"/>
      <c r="B487" s="124"/>
      <c r="C487" s="139" t="s">
        <v>822</v>
      </c>
      <c r="D487" s="119"/>
      <c r="E487" s="120"/>
      <c r="F487" s="124"/>
      <c r="G487" s="140"/>
    </row>
    <row r="488" spans="1:7" ht="20.100000000000001" customHeight="1" x14ac:dyDescent="0.2">
      <c r="A488" s="201"/>
      <c r="B488" s="286">
        <f t="shared" ref="B488:B496" si="60">IF(A488=0,0,VLOOKUP(A488,Tabla_Indices,2,FALSE))</f>
        <v>0</v>
      </c>
      <c r="C488" s="202"/>
      <c r="D488" s="203"/>
      <c r="E488" s="204"/>
      <c r="F488" s="208"/>
      <c r="G488" s="141">
        <f>ROUND(E488*F488,2)</f>
        <v>0</v>
      </c>
    </row>
    <row r="489" spans="1:7" ht="20.100000000000001" customHeight="1" x14ac:dyDescent="0.2">
      <c r="A489" s="201"/>
      <c r="B489" s="286">
        <f t="shared" si="60"/>
        <v>0</v>
      </c>
      <c r="C489" s="207"/>
      <c r="D489" s="203"/>
      <c r="E489" s="204"/>
      <c r="F489" s="205"/>
      <c r="G489" s="141">
        <f t="shared" ref="G489:G496" si="61">ROUND(E489*F489,2)</f>
        <v>0</v>
      </c>
    </row>
    <row r="490" spans="1:7" ht="20.100000000000001" customHeight="1" x14ac:dyDescent="0.2">
      <c r="A490" s="201"/>
      <c r="B490" s="286">
        <f t="shared" si="60"/>
        <v>0</v>
      </c>
      <c r="C490" s="209"/>
      <c r="D490" s="203"/>
      <c r="E490" s="204"/>
      <c r="F490" s="205"/>
      <c r="G490" s="141">
        <f t="shared" si="61"/>
        <v>0</v>
      </c>
    </row>
    <row r="491" spans="1:7" ht="20.100000000000001" customHeight="1" x14ac:dyDescent="0.2">
      <c r="A491" s="201"/>
      <c r="B491" s="286">
        <f t="shared" si="60"/>
        <v>0</v>
      </c>
      <c r="C491" s="209"/>
      <c r="D491" s="203"/>
      <c r="E491" s="204"/>
      <c r="F491" s="205"/>
      <c r="G491" s="141">
        <f t="shared" si="61"/>
        <v>0</v>
      </c>
    </row>
    <row r="492" spans="1:7" ht="20.100000000000001" customHeight="1" x14ac:dyDescent="0.2">
      <c r="A492" s="201"/>
      <c r="B492" s="286">
        <f t="shared" si="60"/>
        <v>0</v>
      </c>
      <c r="C492" s="209"/>
      <c r="D492" s="203"/>
      <c r="E492" s="204"/>
      <c r="F492" s="205"/>
      <c r="G492" s="141">
        <f t="shared" si="61"/>
        <v>0</v>
      </c>
    </row>
    <row r="493" spans="1:7" ht="20.100000000000001" customHeight="1" x14ac:dyDescent="0.2">
      <c r="A493" s="201"/>
      <c r="B493" s="286">
        <f t="shared" si="60"/>
        <v>0</v>
      </c>
      <c r="C493" s="209"/>
      <c r="D493" s="203"/>
      <c r="E493" s="204"/>
      <c r="F493" s="205"/>
      <c r="G493" s="141">
        <f t="shared" si="61"/>
        <v>0</v>
      </c>
    </row>
    <row r="494" spans="1:7" ht="20.100000000000001" customHeight="1" x14ac:dyDescent="0.2">
      <c r="A494" s="201"/>
      <c r="B494" s="286">
        <f t="shared" si="60"/>
        <v>0</v>
      </c>
      <c r="C494" s="202"/>
      <c r="D494" s="203"/>
      <c r="E494" s="204"/>
      <c r="F494" s="205"/>
      <c r="G494" s="141">
        <f t="shared" si="61"/>
        <v>0</v>
      </c>
    </row>
    <row r="495" spans="1:7" ht="20.100000000000001" customHeight="1" x14ac:dyDescent="0.2">
      <c r="A495" s="201"/>
      <c r="B495" s="286">
        <f t="shared" si="60"/>
        <v>0</v>
      </c>
      <c r="C495" s="202"/>
      <c r="D495" s="203"/>
      <c r="E495" s="204"/>
      <c r="F495" s="205"/>
      <c r="G495" s="141">
        <f t="shared" si="61"/>
        <v>0</v>
      </c>
    </row>
    <row r="496" spans="1:7" ht="20.100000000000001" customHeight="1" x14ac:dyDescent="0.2">
      <c r="A496" s="201"/>
      <c r="B496" s="286">
        <f t="shared" si="60"/>
        <v>0</v>
      </c>
      <c r="C496" s="202"/>
      <c r="D496" s="203"/>
      <c r="E496" s="204"/>
      <c r="F496" s="205"/>
      <c r="G496" s="141">
        <f t="shared" si="61"/>
        <v>0</v>
      </c>
    </row>
    <row r="497" spans="1:7" ht="20.100000000000001" customHeight="1" x14ac:dyDescent="0.2">
      <c r="A497" s="186"/>
      <c r="B497" s="119"/>
      <c r="C497" s="124"/>
      <c r="D497" s="119"/>
      <c r="E497" s="120"/>
      <c r="F497" s="137" t="s">
        <v>35</v>
      </c>
      <c r="G497" s="138">
        <f>SUBTOTAL(9,G488:G496)</f>
        <v>0</v>
      </c>
    </row>
    <row r="498" spans="1:7" ht="20.100000000000001" customHeight="1" thickBot="1" x14ac:dyDescent="0.25">
      <c r="A498" s="143"/>
      <c r="B498" s="144"/>
      <c r="C498" s="145"/>
      <c r="D498" s="144"/>
      <c r="E498" s="146"/>
      <c r="F498" s="147"/>
      <c r="G498" s="148"/>
    </row>
    <row r="499" spans="1:7" ht="20.100000000000001" customHeight="1" thickBot="1" x14ac:dyDescent="0.25">
      <c r="A499" s="187" t="str">
        <f>B457</f>
        <v>7</v>
      </c>
      <c r="B499" s="185" t="str">
        <f>C457</f>
        <v>PODA</v>
      </c>
      <c r="C499" s="149"/>
      <c r="D499" s="149" t="s">
        <v>36</v>
      </c>
      <c r="E499" s="150"/>
      <c r="F499" s="151" t="s">
        <v>37</v>
      </c>
      <c r="G499" s="152">
        <f>SUBTOTAL(9,G462:G498)</f>
        <v>0</v>
      </c>
    </row>
    <row r="500" spans="1:7" ht="20.100000000000001" customHeight="1" thickTop="1" thickBot="1" x14ac:dyDescent="0.25"/>
    <row r="501" spans="1:7" ht="20.100000000000001" customHeight="1" thickTop="1" x14ac:dyDescent="0.2">
      <c r="A501" s="298" t="s">
        <v>39</v>
      </c>
      <c r="B501" s="299"/>
      <c r="C501" s="299"/>
      <c r="D501" s="299"/>
      <c r="E501" s="299"/>
      <c r="F501" s="299"/>
      <c r="G501" s="300"/>
    </row>
    <row r="502" spans="1:7" ht="20.100000000000001" customHeight="1" x14ac:dyDescent="0.2">
      <c r="A502" s="109" t="s">
        <v>818</v>
      </c>
      <c r="B502" s="110" t="str">
        <f>Comitente</f>
        <v>DIRECCIÓN DE ESPACIOS VERDE</v>
      </c>
      <c r="C502" s="111"/>
      <c r="D502" s="112"/>
      <c r="E502" s="112"/>
      <c r="F502" s="113"/>
      <c r="G502" s="114"/>
    </row>
    <row r="503" spans="1:7" ht="20.100000000000001" customHeight="1" x14ac:dyDescent="0.2">
      <c r="A503" s="109" t="s">
        <v>819</v>
      </c>
      <c r="B503" s="110">
        <f>Contratista</f>
        <v>0</v>
      </c>
      <c r="C503" s="115"/>
      <c r="D503" s="115"/>
      <c r="E503" s="115"/>
      <c r="F503" s="110"/>
      <c r="G503" s="116"/>
    </row>
    <row r="504" spans="1:7" ht="20.100000000000001" customHeight="1" x14ac:dyDescent="0.2">
      <c r="A504" s="109" t="s">
        <v>26</v>
      </c>
      <c r="B504" s="110" t="str">
        <f>Obra</f>
        <v>MANTENIMIENTO ESPACIOS VERDES Y SISTEMA RIEGO ACCESO SUR
RENGLÓN 2</v>
      </c>
      <c r="C504" s="115"/>
      <c r="D504" s="115"/>
      <c r="E504" s="115"/>
      <c r="F504" s="110" t="s">
        <v>40</v>
      </c>
      <c r="G504" s="116">
        <f>Fecha_Base</f>
        <v>42907</v>
      </c>
    </row>
    <row r="505" spans="1:7" ht="20.100000000000001" customHeight="1" x14ac:dyDescent="0.2">
      <c r="A505" s="117" t="s">
        <v>817</v>
      </c>
      <c r="B505" s="118" t="str">
        <f>Ubicación</f>
        <v>DEPARTAMENTOS: CAPITAL - SANTA LUCIA - RIVADAVIA</v>
      </c>
      <c r="C505" s="118"/>
      <c r="D505" s="119"/>
      <c r="E505" s="120"/>
      <c r="F505" s="121"/>
      <c r="G505" s="122"/>
    </row>
    <row r="506" spans="1:7" ht="20.100000000000001" customHeight="1" x14ac:dyDescent="0.2">
      <c r="A506" s="117" t="s">
        <v>41</v>
      </c>
      <c r="B506" s="197"/>
      <c r="C506" s="124" t="str">
        <f>IF(B506="","",VLOOKUP(B506,Computo_Presupuesto,2,FALSE))</f>
        <v/>
      </c>
      <c r="D506" s="284"/>
      <c r="E506" s="120"/>
      <c r="F506" s="121"/>
      <c r="G506" s="122"/>
    </row>
    <row r="507" spans="1:7" ht="20.100000000000001" customHeight="1" x14ac:dyDescent="0.2">
      <c r="A507" s="117" t="s">
        <v>27</v>
      </c>
      <c r="B507" s="196" t="s">
        <v>125</v>
      </c>
      <c r="C507" s="124" t="str">
        <f>IF(B507=0,"",VLOOKUP(B507,Computo_Presupuesto,2,FALSE))</f>
        <v>MANTENIMIENTO</v>
      </c>
      <c r="D507" s="119"/>
      <c r="E507" s="120"/>
      <c r="F507" s="118" t="s">
        <v>28</v>
      </c>
      <c r="G507" s="125" t="str">
        <f>IF(B507=0,"",VLOOKUP(B507,Computo_Presupuesto,4,FALSE))</f>
        <v>MES</v>
      </c>
    </row>
    <row r="508" spans="1:7" ht="20.100000000000001" customHeight="1" x14ac:dyDescent="0.2">
      <c r="A508" s="117"/>
      <c r="B508" s="118"/>
      <c r="C508" s="124"/>
      <c r="D508" s="119"/>
      <c r="E508" s="120"/>
      <c r="F508" s="124"/>
      <c r="G508" s="126"/>
    </row>
    <row r="509" spans="1:7" ht="20.100000000000001" customHeight="1" x14ac:dyDescent="0.2">
      <c r="A509" s="305" t="s">
        <v>680</v>
      </c>
      <c r="B509" s="306"/>
      <c r="C509" s="301" t="s">
        <v>0</v>
      </c>
      <c r="D509" s="301" t="s">
        <v>29</v>
      </c>
      <c r="E509" s="302" t="s">
        <v>30</v>
      </c>
      <c r="F509" s="303" t="s">
        <v>31</v>
      </c>
      <c r="G509" s="304" t="s">
        <v>32</v>
      </c>
    </row>
    <row r="510" spans="1:7" ht="20.100000000000001" customHeight="1" x14ac:dyDescent="0.2">
      <c r="A510" s="127" t="s">
        <v>681</v>
      </c>
      <c r="B510" s="128" t="s">
        <v>682</v>
      </c>
      <c r="C510" s="301"/>
      <c r="D510" s="301"/>
      <c r="E510" s="302"/>
      <c r="F510" s="303"/>
      <c r="G510" s="304"/>
    </row>
    <row r="511" spans="1:7" ht="20.100000000000001" customHeight="1" x14ac:dyDescent="0.2">
      <c r="A511" s="210"/>
      <c r="B511" s="129"/>
      <c r="C511" s="130" t="s">
        <v>820</v>
      </c>
      <c r="D511" s="131"/>
      <c r="E511" s="132"/>
      <c r="F511" s="133"/>
      <c r="G511" s="134"/>
    </row>
    <row r="512" spans="1:7" ht="20.100000000000001" customHeight="1" x14ac:dyDescent="0.2">
      <c r="A512" s="201"/>
      <c r="B512" s="286">
        <f t="shared" ref="B512:B523" si="62">IF(A512=0,0,VLOOKUP(A512,Tabla_Indices,2,FALSE))</f>
        <v>0</v>
      </c>
      <c r="C512" s="202"/>
      <c r="D512" s="203"/>
      <c r="E512" s="204"/>
      <c r="F512" s="205"/>
      <c r="G512" s="135">
        <f>ROUND(E512*F512,2)</f>
        <v>0</v>
      </c>
    </row>
    <row r="513" spans="1:7" ht="20.100000000000001" customHeight="1" x14ac:dyDescent="0.2">
      <c r="A513" s="201"/>
      <c r="B513" s="286">
        <f t="shared" si="62"/>
        <v>0</v>
      </c>
      <c r="C513" s="202"/>
      <c r="D513" s="203"/>
      <c r="E513" s="204"/>
      <c r="F513" s="205"/>
      <c r="G513" s="135">
        <f t="shared" ref="G513:G523" si="63">ROUND(E513*F513,2)</f>
        <v>0</v>
      </c>
    </row>
    <row r="514" spans="1:7" ht="20.100000000000001" customHeight="1" x14ac:dyDescent="0.2">
      <c r="A514" s="201"/>
      <c r="B514" s="286">
        <f t="shared" si="62"/>
        <v>0</v>
      </c>
      <c r="C514" s="202"/>
      <c r="D514" s="203"/>
      <c r="E514" s="204"/>
      <c r="F514" s="205"/>
      <c r="G514" s="135">
        <f t="shared" si="63"/>
        <v>0</v>
      </c>
    </row>
    <row r="515" spans="1:7" ht="20.100000000000001" customHeight="1" x14ac:dyDescent="0.2">
      <c r="A515" s="201"/>
      <c r="B515" s="286">
        <f t="shared" si="62"/>
        <v>0</v>
      </c>
      <c r="C515" s="202"/>
      <c r="D515" s="203"/>
      <c r="E515" s="204"/>
      <c r="F515" s="205"/>
      <c r="G515" s="135">
        <f t="shared" si="63"/>
        <v>0</v>
      </c>
    </row>
    <row r="516" spans="1:7" ht="20.100000000000001" customHeight="1" x14ac:dyDescent="0.2">
      <c r="A516" s="201"/>
      <c r="B516" s="286">
        <f t="shared" si="62"/>
        <v>0</v>
      </c>
      <c r="C516" s="202"/>
      <c r="D516" s="203"/>
      <c r="E516" s="206"/>
      <c r="F516" s="205"/>
      <c r="G516" s="135">
        <f t="shared" si="63"/>
        <v>0</v>
      </c>
    </row>
    <row r="517" spans="1:7" ht="20.100000000000001" customHeight="1" x14ac:dyDescent="0.2">
      <c r="A517" s="201"/>
      <c r="B517" s="286">
        <f t="shared" si="62"/>
        <v>0</v>
      </c>
      <c r="C517" s="202"/>
      <c r="D517" s="203"/>
      <c r="E517" s="206"/>
      <c r="F517" s="205"/>
      <c r="G517" s="135">
        <f t="shared" si="63"/>
        <v>0</v>
      </c>
    </row>
    <row r="518" spans="1:7" ht="20.100000000000001" customHeight="1" x14ac:dyDescent="0.2">
      <c r="A518" s="201"/>
      <c r="B518" s="286">
        <f t="shared" si="62"/>
        <v>0</v>
      </c>
      <c r="C518" s="202"/>
      <c r="D518" s="203"/>
      <c r="E518" s="204"/>
      <c r="F518" s="205"/>
      <c r="G518" s="135">
        <f t="shared" si="63"/>
        <v>0</v>
      </c>
    </row>
    <row r="519" spans="1:7" ht="20.100000000000001" customHeight="1" x14ac:dyDescent="0.2">
      <c r="A519" s="201"/>
      <c r="B519" s="286">
        <f t="shared" si="62"/>
        <v>0</v>
      </c>
      <c r="C519" s="202"/>
      <c r="D519" s="203"/>
      <c r="E519" s="204"/>
      <c r="F519" s="205"/>
      <c r="G519" s="135">
        <f t="shared" si="63"/>
        <v>0</v>
      </c>
    </row>
    <row r="520" spans="1:7" ht="20.100000000000001" customHeight="1" x14ac:dyDescent="0.2">
      <c r="A520" s="201"/>
      <c r="B520" s="286">
        <f t="shared" si="62"/>
        <v>0</v>
      </c>
      <c r="C520" s="202"/>
      <c r="D520" s="203"/>
      <c r="E520" s="204"/>
      <c r="F520" s="205"/>
      <c r="G520" s="135">
        <f t="shared" si="63"/>
        <v>0</v>
      </c>
    </row>
    <row r="521" spans="1:7" ht="20.100000000000001" customHeight="1" x14ac:dyDescent="0.2">
      <c r="A521" s="201"/>
      <c r="B521" s="286">
        <f t="shared" si="62"/>
        <v>0</v>
      </c>
      <c r="C521" s="202"/>
      <c r="D521" s="203"/>
      <c r="E521" s="204"/>
      <c r="F521" s="205"/>
      <c r="G521" s="135">
        <f t="shared" si="63"/>
        <v>0</v>
      </c>
    </row>
    <row r="522" spans="1:7" ht="20.100000000000001" customHeight="1" x14ac:dyDescent="0.2">
      <c r="A522" s="201"/>
      <c r="B522" s="286">
        <f t="shared" si="62"/>
        <v>0</v>
      </c>
      <c r="C522" s="202"/>
      <c r="D522" s="203"/>
      <c r="E522" s="204"/>
      <c r="F522" s="205"/>
      <c r="G522" s="135">
        <f t="shared" si="63"/>
        <v>0</v>
      </c>
    </row>
    <row r="523" spans="1:7" ht="20.100000000000001" customHeight="1" x14ac:dyDescent="0.2">
      <c r="A523" s="201"/>
      <c r="B523" s="286">
        <f t="shared" si="62"/>
        <v>0</v>
      </c>
      <c r="C523" s="202"/>
      <c r="D523" s="203"/>
      <c r="E523" s="204"/>
      <c r="F523" s="205"/>
      <c r="G523" s="135">
        <f t="shared" si="63"/>
        <v>0</v>
      </c>
    </row>
    <row r="524" spans="1:7" ht="20.100000000000001" customHeight="1" x14ac:dyDescent="0.2">
      <c r="A524" s="136"/>
      <c r="B524" s="124"/>
      <c r="C524" s="124"/>
      <c r="D524" s="119"/>
      <c r="E524" s="120"/>
      <c r="F524" s="137" t="s">
        <v>33</v>
      </c>
      <c r="G524" s="138">
        <f>SUBTOTAL(9,G512:G523)</f>
        <v>0</v>
      </c>
    </row>
    <row r="525" spans="1:7" ht="20.100000000000001" customHeight="1" x14ac:dyDescent="0.2">
      <c r="A525" s="136"/>
      <c r="B525" s="124"/>
      <c r="C525" s="139" t="s">
        <v>821</v>
      </c>
      <c r="D525" s="119"/>
      <c r="E525" s="120"/>
      <c r="F525" s="121"/>
      <c r="G525" s="140"/>
    </row>
    <row r="526" spans="1:7" ht="20.100000000000001" customHeight="1" x14ac:dyDescent="0.2">
      <c r="A526" s="201"/>
      <c r="B526" s="286">
        <f t="shared" ref="B526:B535" si="64">IF(A526=0,0,VLOOKUP(A526,Tabla_Indices,2,FALSE))</f>
        <v>0</v>
      </c>
      <c r="C526" s="207"/>
      <c r="D526" s="203"/>
      <c r="E526" s="204"/>
      <c r="F526" s="205"/>
      <c r="G526" s="135">
        <f>ROUND(E526*F526,2)</f>
        <v>0</v>
      </c>
    </row>
    <row r="527" spans="1:7" ht="20.100000000000001" customHeight="1" x14ac:dyDescent="0.2">
      <c r="A527" s="201"/>
      <c r="B527" s="286">
        <f t="shared" si="64"/>
        <v>0</v>
      </c>
      <c r="C527" s="202"/>
      <c r="D527" s="203"/>
      <c r="E527" s="204"/>
      <c r="F527" s="205"/>
      <c r="G527" s="135">
        <f t="shared" ref="G527:G535" si="65">ROUND(E527*F527,2)</f>
        <v>0</v>
      </c>
    </row>
    <row r="528" spans="1:7" ht="20.100000000000001" customHeight="1" x14ac:dyDescent="0.2">
      <c r="A528" s="201"/>
      <c r="B528" s="286">
        <f t="shared" si="64"/>
        <v>0</v>
      </c>
      <c r="C528" s="202"/>
      <c r="D528" s="203"/>
      <c r="E528" s="204"/>
      <c r="F528" s="205"/>
      <c r="G528" s="135">
        <f t="shared" si="65"/>
        <v>0</v>
      </c>
    </row>
    <row r="529" spans="1:7" ht="20.100000000000001" customHeight="1" x14ac:dyDescent="0.2">
      <c r="A529" s="201"/>
      <c r="B529" s="286">
        <f t="shared" si="64"/>
        <v>0</v>
      </c>
      <c r="C529" s="202"/>
      <c r="D529" s="203"/>
      <c r="E529" s="204"/>
      <c r="F529" s="205"/>
      <c r="G529" s="135">
        <f t="shared" si="65"/>
        <v>0</v>
      </c>
    </row>
    <row r="530" spans="1:7" ht="20.100000000000001" customHeight="1" x14ac:dyDescent="0.2">
      <c r="A530" s="201"/>
      <c r="B530" s="286">
        <f t="shared" si="64"/>
        <v>0</v>
      </c>
      <c r="C530" s="202"/>
      <c r="D530" s="203"/>
      <c r="E530" s="204"/>
      <c r="F530" s="205"/>
      <c r="G530" s="135">
        <f t="shared" si="65"/>
        <v>0</v>
      </c>
    </row>
    <row r="531" spans="1:7" ht="20.100000000000001" customHeight="1" x14ac:dyDescent="0.2">
      <c r="A531" s="201"/>
      <c r="B531" s="286">
        <f t="shared" si="64"/>
        <v>0</v>
      </c>
      <c r="C531" s="202"/>
      <c r="D531" s="203"/>
      <c r="E531" s="204"/>
      <c r="F531" s="205"/>
      <c r="G531" s="135">
        <f t="shared" si="65"/>
        <v>0</v>
      </c>
    </row>
    <row r="532" spans="1:7" ht="20.100000000000001" customHeight="1" x14ac:dyDescent="0.2">
      <c r="A532" s="201"/>
      <c r="B532" s="286">
        <f t="shared" si="64"/>
        <v>0</v>
      </c>
      <c r="C532" s="202"/>
      <c r="D532" s="203"/>
      <c r="E532" s="204"/>
      <c r="F532" s="205"/>
      <c r="G532" s="135">
        <f t="shared" si="65"/>
        <v>0</v>
      </c>
    </row>
    <row r="533" spans="1:7" ht="20.100000000000001" customHeight="1" x14ac:dyDescent="0.2">
      <c r="A533" s="201"/>
      <c r="B533" s="286">
        <f t="shared" si="64"/>
        <v>0</v>
      </c>
      <c r="C533" s="202"/>
      <c r="D533" s="203"/>
      <c r="E533" s="204"/>
      <c r="F533" s="205"/>
      <c r="G533" s="135">
        <f t="shared" si="65"/>
        <v>0</v>
      </c>
    </row>
    <row r="534" spans="1:7" ht="20.100000000000001" customHeight="1" x14ac:dyDescent="0.2">
      <c r="A534" s="201"/>
      <c r="B534" s="286">
        <f t="shared" si="64"/>
        <v>0</v>
      </c>
      <c r="C534" s="202"/>
      <c r="D534" s="203"/>
      <c r="E534" s="204"/>
      <c r="F534" s="205"/>
      <c r="G534" s="135">
        <f t="shared" si="65"/>
        <v>0</v>
      </c>
    </row>
    <row r="535" spans="1:7" ht="20.100000000000001" customHeight="1" x14ac:dyDescent="0.2">
      <c r="A535" s="201"/>
      <c r="B535" s="286">
        <f t="shared" si="64"/>
        <v>0</v>
      </c>
      <c r="C535" s="202"/>
      <c r="D535" s="203"/>
      <c r="E535" s="204"/>
      <c r="F535" s="205"/>
      <c r="G535" s="135">
        <f t="shared" si="65"/>
        <v>0</v>
      </c>
    </row>
    <row r="536" spans="1:7" ht="20.100000000000001" customHeight="1" x14ac:dyDescent="0.2">
      <c r="A536" s="136"/>
      <c r="B536" s="124"/>
      <c r="C536" s="124"/>
      <c r="D536" s="119"/>
      <c r="E536" s="120"/>
      <c r="F536" s="137" t="s">
        <v>34</v>
      </c>
      <c r="G536" s="138">
        <f>SUBTOTAL(9,G526:G535)</f>
        <v>0</v>
      </c>
    </row>
    <row r="537" spans="1:7" ht="20.100000000000001" customHeight="1" x14ac:dyDescent="0.2">
      <c r="A537" s="136"/>
      <c r="B537" s="124"/>
      <c r="C537" s="139" t="s">
        <v>822</v>
      </c>
      <c r="D537" s="119"/>
      <c r="E537" s="120"/>
      <c r="F537" s="124"/>
      <c r="G537" s="140"/>
    </row>
    <row r="538" spans="1:7" ht="20.100000000000001" customHeight="1" x14ac:dyDescent="0.2">
      <c r="A538" s="201"/>
      <c r="B538" s="286">
        <f t="shared" ref="B538:B546" si="66">IF(A538=0,0,VLOOKUP(A538,Tabla_Indices,2,FALSE))</f>
        <v>0</v>
      </c>
      <c r="C538" s="202"/>
      <c r="D538" s="203"/>
      <c r="E538" s="204"/>
      <c r="F538" s="208"/>
      <c r="G538" s="141">
        <f>ROUND(E538*F538,2)</f>
        <v>0</v>
      </c>
    </row>
    <row r="539" spans="1:7" ht="20.100000000000001" customHeight="1" x14ac:dyDescent="0.2">
      <c r="A539" s="201"/>
      <c r="B539" s="286">
        <f t="shared" si="66"/>
        <v>0</v>
      </c>
      <c r="C539" s="207"/>
      <c r="D539" s="203"/>
      <c r="E539" s="204"/>
      <c r="F539" s="205"/>
      <c r="G539" s="141">
        <f t="shared" ref="G539:G546" si="67">ROUND(E539*F539,2)</f>
        <v>0</v>
      </c>
    </row>
    <row r="540" spans="1:7" ht="20.100000000000001" customHeight="1" x14ac:dyDescent="0.2">
      <c r="A540" s="201"/>
      <c r="B540" s="286">
        <f t="shared" si="66"/>
        <v>0</v>
      </c>
      <c r="C540" s="209"/>
      <c r="D540" s="203"/>
      <c r="E540" s="204"/>
      <c r="F540" s="205"/>
      <c r="G540" s="141">
        <f t="shared" si="67"/>
        <v>0</v>
      </c>
    </row>
    <row r="541" spans="1:7" ht="20.100000000000001" customHeight="1" x14ac:dyDescent="0.2">
      <c r="A541" s="201"/>
      <c r="B541" s="286">
        <f t="shared" si="66"/>
        <v>0</v>
      </c>
      <c r="C541" s="209"/>
      <c r="D541" s="203"/>
      <c r="E541" s="204"/>
      <c r="F541" s="205"/>
      <c r="G541" s="141">
        <f t="shared" si="67"/>
        <v>0</v>
      </c>
    </row>
    <row r="542" spans="1:7" ht="20.100000000000001" customHeight="1" x14ac:dyDescent="0.2">
      <c r="A542" s="201"/>
      <c r="B542" s="286">
        <f t="shared" si="66"/>
        <v>0</v>
      </c>
      <c r="C542" s="209"/>
      <c r="D542" s="203"/>
      <c r="E542" s="204"/>
      <c r="F542" s="205"/>
      <c r="G542" s="141">
        <f t="shared" si="67"/>
        <v>0</v>
      </c>
    </row>
    <row r="543" spans="1:7" ht="20.100000000000001" customHeight="1" x14ac:dyDescent="0.2">
      <c r="A543" s="201"/>
      <c r="B543" s="286">
        <f t="shared" si="66"/>
        <v>0</v>
      </c>
      <c r="C543" s="209"/>
      <c r="D543" s="203"/>
      <c r="E543" s="204"/>
      <c r="F543" s="205"/>
      <c r="G543" s="141">
        <f t="shared" si="67"/>
        <v>0</v>
      </c>
    </row>
    <row r="544" spans="1:7" ht="20.100000000000001" customHeight="1" x14ac:dyDescent="0.2">
      <c r="A544" s="201"/>
      <c r="B544" s="286">
        <f t="shared" si="66"/>
        <v>0</v>
      </c>
      <c r="C544" s="202"/>
      <c r="D544" s="203"/>
      <c r="E544" s="204"/>
      <c r="F544" s="205"/>
      <c r="G544" s="141">
        <f t="shared" si="67"/>
        <v>0</v>
      </c>
    </row>
    <row r="545" spans="1:7" ht="20.100000000000001" customHeight="1" x14ac:dyDescent="0.2">
      <c r="A545" s="201"/>
      <c r="B545" s="286">
        <f t="shared" si="66"/>
        <v>0</v>
      </c>
      <c r="C545" s="202"/>
      <c r="D545" s="203"/>
      <c r="E545" s="204"/>
      <c r="F545" s="205"/>
      <c r="G545" s="141">
        <f t="shared" si="67"/>
        <v>0</v>
      </c>
    </row>
    <row r="546" spans="1:7" ht="20.100000000000001" customHeight="1" x14ac:dyDescent="0.2">
      <c r="A546" s="201"/>
      <c r="B546" s="286">
        <f t="shared" si="66"/>
        <v>0</v>
      </c>
      <c r="C546" s="202"/>
      <c r="D546" s="203"/>
      <c r="E546" s="204"/>
      <c r="F546" s="205"/>
      <c r="G546" s="141">
        <f t="shared" si="67"/>
        <v>0</v>
      </c>
    </row>
    <row r="547" spans="1:7" ht="20.100000000000001" customHeight="1" x14ac:dyDescent="0.2">
      <c r="A547" s="142"/>
      <c r="B547" s="119"/>
      <c r="C547" s="124"/>
      <c r="D547" s="119"/>
      <c r="E547" s="120"/>
      <c r="F547" s="137" t="s">
        <v>35</v>
      </c>
      <c r="G547" s="138">
        <f>SUBTOTAL(9,G538:G546)</f>
        <v>0</v>
      </c>
    </row>
    <row r="548" spans="1:7" ht="20.100000000000001" customHeight="1" thickBot="1" x14ac:dyDescent="0.25">
      <c r="A548" s="143"/>
      <c r="B548" s="144"/>
      <c r="C548" s="145"/>
      <c r="D548" s="144"/>
      <c r="E548" s="146"/>
      <c r="F548" s="147"/>
      <c r="G548" s="148"/>
    </row>
    <row r="549" spans="1:7" ht="20.100000000000001" customHeight="1" thickBot="1" x14ac:dyDescent="0.25">
      <c r="A549" s="187" t="str">
        <f>B507</f>
        <v>8</v>
      </c>
      <c r="B549" s="185" t="str">
        <f>C507</f>
        <v>MANTENIMIENTO</v>
      </c>
      <c r="C549" s="149"/>
      <c r="D549" s="149" t="s">
        <v>36</v>
      </c>
      <c r="E549" s="150"/>
      <c r="F549" s="151" t="s">
        <v>37</v>
      </c>
      <c r="G549" s="152">
        <f>SUBTOTAL(9,G512:G548)</f>
        <v>0</v>
      </c>
    </row>
    <row r="550" spans="1:7" ht="20.100000000000001" customHeight="1" thickTop="1" thickBot="1" x14ac:dyDescent="0.25"/>
    <row r="551" spans="1:7" ht="20.100000000000001" customHeight="1" thickTop="1" x14ac:dyDescent="0.2">
      <c r="A551" s="298" t="s">
        <v>39</v>
      </c>
      <c r="B551" s="299"/>
      <c r="C551" s="299"/>
      <c r="D551" s="299"/>
      <c r="E551" s="299"/>
      <c r="F551" s="299"/>
      <c r="G551" s="300"/>
    </row>
    <row r="552" spans="1:7" ht="20.100000000000001" customHeight="1" x14ac:dyDescent="0.2">
      <c r="A552" s="109" t="s">
        <v>818</v>
      </c>
      <c r="B552" s="110" t="str">
        <f>Comitente</f>
        <v>DIRECCIÓN DE ESPACIOS VERDE</v>
      </c>
      <c r="C552" s="111"/>
      <c r="D552" s="112"/>
      <c r="E552" s="112"/>
      <c r="F552" s="113"/>
      <c r="G552" s="114"/>
    </row>
    <row r="553" spans="1:7" ht="20.100000000000001" customHeight="1" x14ac:dyDescent="0.2">
      <c r="A553" s="109" t="s">
        <v>819</v>
      </c>
      <c r="B553" s="110">
        <f>Contratista</f>
        <v>0</v>
      </c>
      <c r="C553" s="115"/>
      <c r="D553" s="115"/>
      <c r="E553" s="115"/>
      <c r="F553" s="110"/>
      <c r="G553" s="116"/>
    </row>
    <row r="554" spans="1:7" ht="20.100000000000001" customHeight="1" x14ac:dyDescent="0.2">
      <c r="A554" s="109" t="s">
        <v>26</v>
      </c>
      <c r="B554" s="110" t="str">
        <f>Obra</f>
        <v>MANTENIMIENTO ESPACIOS VERDES Y SISTEMA RIEGO ACCESO SUR
RENGLÓN 2</v>
      </c>
      <c r="C554" s="115"/>
      <c r="D554" s="115"/>
      <c r="E554" s="115"/>
      <c r="F554" s="110" t="s">
        <v>40</v>
      </c>
      <c r="G554" s="116">
        <f>Fecha_Base</f>
        <v>42907</v>
      </c>
    </row>
    <row r="555" spans="1:7" ht="20.100000000000001" customHeight="1" x14ac:dyDescent="0.2">
      <c r="A555" s="117" t="s">
        <v>817</v>
      </c>
      <c r="B555" s="118" t="str">
        <f>Ubicación</f>
        <v>DEPARTAMENTOS: CAPITAL - SANTA LUCIA - RIVADAVIA</v>
      </c>
      <c r="C555" s="118"/>
      <c r="D555" s="119"/>
      <c r="E555" s="120"/>
      <c r="F555" s="121"/>
      <c r="G555" s="122"/>
    </row>
    <row r="556" spans="1:7" ht="20.100000000000001" customHeight="1" x14ac:dyDescent="0.2">
      <c r="A556" s="117" t="s">
        <v>41</v>
      </c>
      <c r="B556" s="197"/>
      <c r="C556" s="124" t="str">
        <f>IF(B556="","",VLOOKUP(B556,Computo_Presupuesto,2,FALSE))</f>
        <v/>
      </c>
      <c r="D556" s="284"/>
      <c r="E556" s="120"/>
      <c r="F556" s="121"/>
      <c r="G556" s="122"/>
    </row>
    <row r="557" spans="1:7" ht="20.100000000000001" customHeight="1" x14ac:dyDescent="0.2">
      <c r="A557" s="117" t="s">
        <v>27</v>
      </c>
      <c r="B557" s="196" t="s">
        <v>128</v>
      </c>
      <c r="C557" s="124" t="str">
        <f>IF(B557=0,"",VLOOKUP(B557,Computo_Presupuesto,2,FALSE))</f>
        <v>MOVILIDAD</v>
      </c>
      <c r="D557" s="119"/>
      <c r="E557" s="120"/>
      <c r="F557" s="118" t="s">
        <v>28</v>
      </c>
      <c r="G557" s="125" t="str">
        <f>IF(B557=0,"",VLOOKUP(B557,Computo_Presupuesto,4,FALSE))</f>
        <v>MES</v>
      </c>
    </row>
    <row r="558" spans="1:7" ht="20.100000000000001" customHeight="1" x14ac:dyDescent="0.2">
      <c r="A558" s="117"/>
      <c r="B558" s="118"/>
      <c r="C558" s="124"/>
      <c r="D558" s="119"/>
      <c r="E558" s="120"/>
      <c r="F558" s="124"/>
      <c r="G558" s="126"/>
    </row>
    <row r="559" spans="1:7" ht="20.100000000000001" customHeight="1" x14ac:dyDescent="0.2">
      <c r="A559" s="305" t="s">
        <v>680</v>
      </c>
      <c r="B559" s="306"/>
      <c r="C559" s="301" t="s">
        <v>0</v>
      </c>
      <c r="D559" s="301" t="s">
        <v>29</v>
      </c>
      <c r="E559" s="302" t="s">
        <v>30</v>
      </c>
      <c r="F559" s="303" t="s">
        <v>31</v>
      </c>
      <c r="G559" s="304" t="s">
        <v>32</v>
      </c>
    </row>
    <row r="560" spans="1:7" ht="20.100000000000001" customHeight="1" x14ac:dyDescent="0.2">
      <c r="A560" s="127" t="s">
        <v>681</v>
      </c>
      <c r="B560" s="128" t="s">
        <v>682</v>
      </c>
      <c r="C560" s="301"/>
      <c r="D560" s="301"/>
      <c r="E560" s="302"/>
      <c r="F560" s="303"/>
      <c r="G560" s="304"/>
    </row>
    <row r="561" spans="1:7" ht="20.100000000000001" customHeight="1" x14ac:dyDescent="0.2">
      <c r="A561" s="210"/>
      <c r="B561" s="129"/>
      <c r="C561" s="130" t="s">
        <v>820</v>
      </c>
      <c r="D561" s="131"/>
      <c r="E561" s="132"/>
      <c r="F561" s="133"/>
      <c r="G561" s="134"/>
    </row>
    <row r="562" spans="1:7" ht="20.100000000000001" customHeight="1" x14ac:dyDescent="0.2">
      <c r="A562" s="201"/>
      <c r="B562" s="286">
        <f t="shared" ref="B562:B573" si="68">IF(A562=0,0,VLOOKUP(A562,Tabla_Indices,2,FALSE))</f>
        <v>0</v>
      </c>
      <c r="C562" s="202"/>
      <c r="D562" s="203"/>
      <c r="E562" s="204"/>
      <c r="F562" s="205"/>
      <c r="G562" s="135">
        <f>ROUND(E562*F562,2)</f>
        <v>0</v>
      </c>
    </row>
    <row r="563" spans="1:7" ht="20.100000000000001" customHeight="1" x14ac:dyDescent="0.2">
      <c r="A563" s="201"/>
      <c r="B563" s="286">
        <f t="shared" si="68"/>
        <v>0</v>
      </c>
      <c r="C563" s="202"/>
      <c r="D563" s="203"/>
      <c r="E563" s="204"/>
      <c r="F563" s="205"/>
      <c r="G563" s="135">
        <f t="shared" ref="G563:G573" si="69">ROUND(E563*F563,2)</f>
        <v>0</v>
      </c>
    </row>
    <row r="564" spans="1:7" ht="20.100000000000001" customHeight="1" x14ac:dyDescent="0.2">
      <c r="A564" s="201"/>
      <c r="B564" s="286">
        <f t="shared" si="68"/>
        <v>0</v>
      </c>
      <c r="C564" s="202"/>
      <c r="D564" s="203"/>
      <c r="E564" s="204"/>
      <c r="F564" s="205"/>
      <c r="G564" s="135">
        <f t="shared" si="69"/>
        <v>0</v>
      </c>
    </row>
    <row r="565" spans="1:7" ht="20.100000000000001" customHeight="1" x14ac:dyDescent="0.2">
      <c r="A565" s="201"/>
      <c r="B565" s="286">
        <f t="shared" si="68"/>
        <v>0</v>
      </c>
      <c r="C565" s="202"/>
      <c r="D565" s="203"/>
      <c r="E565" s="204"/>
      <c r="F565" s="205"/>
      <c r="G565" s="135">
        <f t="shared" si="69"/>
        <v>0</v>
      </c>
    </row>
    <row r="566" spans="1:7" ht="20.100000000000001" customHeight="1" x14ac:dyDescent="0.2">
      <c r="A566" s="201"/>
      <c r="B566" s="286">
        <f t="shared" si="68"/>
        <v>0</v>
      </c>
      <c r="C566" s="202"/>
      <c r="D566" s="203"/>
      <c r="E566" s="206"/>
      <c r="F566" s="205"/>
      <c r="G566" s="135">
        <f t="shared" si="69"/>
        <v>0</v>
      </c>
    </row>
    <row r="567" spans="1:7" ht="20.100000000000001" customHeight="1" x14ac:dyDescent="0.2">
      <c r="A567" s="201"/>
      <c r="B567" s="286">
        <f t="shared" si="68"/>
        <v>0</v>
      </c>
      <c r="C567" s="202"/>
      <c r="D567" s="203"/>
      <c r="E567" s="206"/>
      <c r="F567" s="205"/>
      <c r="G567" s="135">
        <f t="shared" si="69"/>
        <v>0</v>
      </c>
    </row>
    <row r="568" spans="1:7" ht="20.100000000000001" customHeight="1" x14ac:dyDescent="0.2">
      <c r="A568" s="201"/>
      <c r="B568" s="286">
        <f t="shared" si="68"/>
        <v>0</v>
      </c>
      <c r="C568" s="202"/>
      <c r="D568" s="203"/>
      <c r="E568" s="204"/>
      <c r="F568" s="205"/>
      <c r="G568" s="135">
        <f t="shared" si="69"/>
        <v>0</v>
      </c>
    </row>
    <row r="569" spans="1:7" ht="20.100000000000001" customHeight="1" x14ac:dyDescent="0.2">
      <c r="A569" s="201"/>
      <c r="B569" s="286">
        <f t="shared" si="68"/>
        <v>0</v>
      </c>
      <c r="C569" s="202"/>
      <c r="D569" s="203"/>
      <c r="E569" s="204"/>
      <c r="F569" s="205"/>
      <c r="G569" s="135">
        <f t="shared" si="69"/>
        <v>0</v>
      </c>
    </row>
    <row r="570" spans="1:7" ht="20.100000000000001" customHeight="1" x14ac:dyDescent="0.2">
      <c r="A570" s="201"/>
      <c r="B570" s="286">
        <f t="shared" si="68"/>
        <v>0</v>
      </c>
      <c r="C570" s="202"/>
      <c r="D570" s="203"/>
      <c r="E570" s="204"/>
      <c r="F570" s="205"/>
      <c r="G570" s="135">
        <f t="shared" si="69"/>
        <v>0</v>
      </c>
    </row>
    <row r="571" spans="1:7" ht="20.100000000000001" customHeight="1" x14ac:dyDescent="0.2">
      <c r="A571" s="201"/>
      <c r="B571" s="286">
        <f t="shared" si="68"/>
        <v>0</v>
      </c>
      <c r="C571" s="202"/>
      <c r="D571" s="203"/>
      <c r="E571" s="204"/>
      <c r="F571" s="205"/>
      <c r="G571" s="135">
        <f t="shared" si="69"/>
        <v>0</v>
      </c>
    </row>
    <row r="572" spans="1:7" ht="20.100000000000001" customHeight="1" x14ac:dyDescent="0.2">
      <c r="A572" s="201"/>
      <c r="B572" s="286">
        <f t="shared" si="68"/>
        <v>0</v>
      </c>
      <c r="C572" s="202"/>
      <c r="D572" s="203"/>
      <c r="E572" s="204"/>
      <c r="F572" s="205"/>
      <c r="G572" s="135">
        <f t="shared" si="69"/>
        <v>0</v>
      </c>
    </row>
    <row r="573" spans="1:7" ht="20.100000000000001" customHeight="1" x14ac:dyDescent="0.2">
      <c r="A573" s="201"/>
      <c r="B573" s="286">
        <f t="shared" si="68"/>
        <v>0</v>
      </c>
      <c r="C573" s="202"/>
      <c r="D573" s="203"/>
      <c r="E573" s="204"/>
      <c r="F573" s="205"/>
      <c r="G573" s="135">
        <f t="shared" si="69"/>
        <v>0</v>
      </c>
    </row>
    <row r="574" spans="1:7" ht="20.100000000000001" customHeight="1" x14ac:dyDescent="0.2">
      <c r="A574" s="136"/>
      <c r="B574" s="124"/>
      <c r="C574" s="124"/>
      <c r="D574" s="119"/>
      <c r="E574" s="120"/>
      <c r="F574" s="137" t="s">
        <v>33</v>
      </c>
      <c r="G574" s="138">
        <f>SUBTOTAL(9,G562:G573)</f>
        <v>0</v>
      </c>
    </row>
    <row r="575" spans="1:7" ht="20.100000000000001" customHeight="1" x14ac:dyDescent="0.2">
      <c r="A575" s="136"/>
      <c r="B575" s="124"/>
      <c r="C575" s="139" t="s">
        <v>821</v>
      </c>
      <c r="D575" s="119"/>
      <c r="E575" s="120"/>
      <c r="F575" s="121"/>
      <c r="G575" s="140"/>
    </row>
    <row r="576" spans="1:7" ht="20.100000000000001" customHeight="1" x14ac:dyDescent="0.2">
      <c r="A576" s="201"/>
      <c r="B576" s="286">
        <f t="shared" ref="B576:B585" si="70">IF(A576=0,0,VLOOKUP(A576,Tabla_Indices,2,FALSE))</f>
        <v>0</v>
      </c>
      <c r="C576" s="207"/>
      <c r="D576" s="203"/>
      <c r="E576" s="204"/>
      <c r="F576" s="205"/>
      <c r="G576" s="135">
        <f>ROUND(E576*F576,2)</f>
        <v>0</v>
      </c>
    </row>
    <row r="577" spans="1:7" ht="20.100000000000001" customHeight="1" x14ac:dyDescent="0.2">
      <c r="A577" s="201"/>
      <c r="B577" s="286">
        <f t="shared" si="70"/>
        <v>0</v>
      </c>
      <c r="C577" s="202"/>
      <c r="D577" s="203"/>
      <c r="E577" s="204"/>
      <c r="F577" s="205"/>
      <c r="G577" s="135">
        <f t="shared" ref="G577:G585" si="71">ROUND(E577*F577,2)</f>
        <v>0</v>
      </c>
    </row>
    <row r="578" spans="1:7" ht="20.100000000000001" customHeight="1" x14ac:dyDescent="0.2">
      <c r="A578" s="201"/>
      <c r="B578" s="286">
        <f t="shared" si="70"/>
        <v>0</v>
      </c>
      <c r="C578" s="202"/>
      <c r="D578" s="203"/>
      <c r="E578" s="204"/>
      <c r="F578" s="205"/>
      <c r="G578" s="135">
        <f t="shared" si="71"/>
        <v>0</v>
      </c>
    </row>
    <row r="579" spans="1:7" ht="20.100000000000001" customHeight="1" x14ac:dyDescent="0.2">
      <c r="A579" s="201"/>
      <c r="B579" s="286">
        <f t="shared" si="70"/>
        <v>0</v>
      </c>
      <c r="C579" s="202"/>
      <c r="D579" s="203"/>
      <c r="E579" s="204"/>
      <c r="F579" s="205"/>
      <c r="G579" s="135">
        <f t="shared" si="71"/>
        <v>0</v>
      </c>
    </row>
    <row r="580" spans="1:7" ht="20.100000000000001" customHeight="1" x14ac:dyDescent="0.2">
      <c r="A580" s="201"/>
      <c r="B580" s="286">
        <f t="shared" si="70"/>
        <v>0</v>
      </c>
      <c r="C580" s="202"/>
      <c r="D580" s="203"/>
      <c r="E580" s="204"/>
      <c r="F580" s="205"/>
      <c r="G580" s="135">
        <f t="shared" si="71"/>
        <v>0</v>
      </c>
    </row>
    <row r="581" spans="1:7" ht="20.100000000000001" customHeight="1" x14ac:dyDescent="0.2">
      <c r="A581" s="201"/>
      <c r="B581" s="286">
        <f t="shared" si="70"/>
        <v>0</v>
      </c>
      <c r="C581" s="202"/>
      <c r="D581" s="203"/>
      <c r="E581" s="204"/>
      <c r="F581" s="205"/>
      <c r="G581" s="135">
        <f t="shared" si="71"/>
        <v>0</v>
      </c>
    </row>
    <row r="582" spans="1:7" ht="20.100000000000001" customHeight="1" x14ac:dyDescent="0.2">
      <c r="A582" s="201"/>
      <c r="B582" s="286">
        <f t="shared" si="70"/>
        <v>0</v>
      </c>
      <c r="C582" s="202"/>
      <c r="D582" s="203"/>
      <c r="E582" s="204"/>
      <c r="F582" s="205"/>
      <c r="G582" s="135">
        <f t="shared" si="71"/>
        <v>0</v>
      </c>
    </row>
    <row r="583" spans="1:7" ht="20.100000000000001" customHeight="1" x14ac:dyDescent="0.2">
      <c r="A583" s="201"/>
      <c r="B583" s="286">
        <f t="shared" si="70"/>
        <v>0</v>
      </c>
      <c r="C583" s="202"/>
      <c r="D583" s="203"/>
      <c r="E583" s="204"/>
      <c r="F583" s="205"/>
      <c r="G583" s="135">
        <f t="shared" si="71"/>
        <v>0</v>
      </c>
    </row>
    <row r="584" spans="1:7" ht="20.100000000000001" customHeight="1" x14ac:dyDescent="0.2">
      <c r="A584" s="201"/>
      <c r="B584" s="286">
        <f t="shared" si="70"/>
        <v>0</v>
      </c>
      <c r="C584" s="202"/>
      <c r="D584" s="203"/>
      <c r="E584" s="204"/>
      <c r="F584" s="205"/>
      <c r="G584" s="135">
        <f t="shared" si="71"/>
        <v>0</v>
      </c>
    </row>
    <row r="585" spans="1:7" ht="20.100000000000001" customHeight="1" x14ac:dyDescent="0.2">
      <c r="A585" s="201"/>
      <c r="B585" s="286">
        <f t="shared" si="70"/>
        <v>0</v>
      </c>
      <c r="C585" s="202"/>
      <c r="D585" s="203"/>
      <c r="E585" s="204"/>
      <c r="F585" s="205"/>
      <c r="G585" s="135">
        <f t="shared" si="71"/>
        <v>0</v>
      </c>
    </row>
    <row r="586" spans="1:7" ht="20.100000000000001" customHeight="1" x14ac:dyDescent="0.2">
      <c r="A586" s="136"/>
      <c r="B586" s="124"/>
      <c r="C586" s="124"/>
      <c r="D586" s="119"/>
      <c r="E586" s="120"/>
      <c r="F586" s="137" t="s">
        <v>34</v>
      </c>
      <c r="G586" s="138">
        <f>SUBTOTAL(9,G576:G585)</f>
        <v>0</v>
      </c>
    </row>
    <row r="587" spans="1:7" ht="20.100000000000001" customHeight="1" x14ac:dyDescent="0.2">
      <c r="A587" s="136"/>
      <c r="B587" s="124"/>
      <c r="C587" s="139" t="s">
        <v>822</v>
      </c>
      <c r="D587" s="119"/>
      <c r="E587" s="120"/>
      <c r="F587" s="124"/>
      <c r="G587" s="140"/>
    </row>
    <row r="588" spans="1:7" ht="20.100000000000001" customHeight="1" x14ac:dyDescent="0.2">
      <c r="A588" s="201"/>
      <c r="B588" s="286">
        <f t="shared" ref="B588:B596" si="72">IF(A588=0,0,VLOOKUP(A588,Tabla_Indices,2,FALSE))</f>
        <v>0</v>
      </c>
      <c r="C588" s="202"/>
      <c r="D588" s="203"/>
      <c r="E588" s="204"/>
      <c r="F588" s="208"/>
      <c r="G588" s="141">
        <f>ROUND(E588*F588,2)</f>
        <v>0</v>
      </c>
    </row>
    <row r="589" spans="1:7" ht="20.100000000000001" customHeight="1" x14ac:dyDescent="0.2">
      <c r="A589" s="201"/>
      <c r="B589" s="286">
        <f t="shared" si="72"/>
        <v>0</v>
      </c>
      <c r="C589" s="207"/>
      <c r="D589" s="203"/>
      <c r="E589" s="204"/>
      <c r="F589" s="205"/>
      <c r="G589" s="141">
        <f t="shared" ref="G589:G596" si="73">ROUND(E589*F589,2)</f>
        <v>0</v>
      </c>
    </row>
    <row r="590" spans="1:7" ht="20.100000000000001" customHeight="1" x14ac:dyDescent="0.2">
      <c r="A590" s="201"/>
      <c r="B590" s="286">
        <f t="shared" si="72"/>
        <v>0</v>
      </c>
      <c r="C590" s="209"/>
      <c r="D590" s="203"/>
      <c r="E590" s="204"/>
      <c r="F590" s="205"/>
      <c r="G590" s="141">
        <f t="shared" si="73"/>
        <v>0</v>
      </c>
    </row>
    <row r="591" spans="1:7" ht="20.100000000000001" customHeight="1" x14ac:dyDescent="0.2">
      <c r="A591" s="201"/>
      <c r="B591" s="286">
        <f t="shared" si="72"/>
        <v>0</v>
      </c>
      <c r="C591" s="209"/>
      <c r="D591" s="203"/>
      <c r="E591" s="204"/>
      <c r="F591" s="205"/>
      <c r="G591" s="141">
        <f t="shared" si="73"/>
        <v>0</v>
      </c>
    </row>
    <row r="592" spans="1:7" ht="20.100000000000001" customHeight="1" x14ac:dyDescent="0.2">
      <c r="A592" s="201"/>
      <c r="B592" s="286">
        <f t="shared" si="72"/>
        <v>0</v>
      </c>
      <c r="C592" s="209"/>
      <c r="D592" s="203"/>
      <c r="E592" s="204"/>
      <c r="F592" s="205"/>
      <c r="G592" s="141">
        <f t="shared" si="73"/>
        <v>0</v>
      </c>
    </row>
    <row r="593" spans="1:7" ht="20.100000000000001" customHeight="1" x14ac:dyDescent="0.2">
      <c r="A593" s="201"/>
      <c r="B593" s="286">
        <f t="shared" si="72"/>
        <v>0</v>
      </c>
      <c r="C593" s="209"/>
      <c r="D593" s="203"/>
      <c r="E593" s="204"/>
      <c r="F593" s="205"/>
      <c r="G593" s="141">
        <f t="shared" si="73"/>
        <v>0</v>
      </c>
    </row>
    <row r="594" spans="1:7" ht="20.100000000000001" customHeight="1" x14ac:dyDescent="0.2">
      <c r="A594" s="201"/>
      <c r="B594" s="286">
        <f t="shared" si="72"/>
        <v>0</v>
      </c>
      <c r="C594" s="202"/>
      <c r="D594" s="203"/>
      <c r="E594" s="204"/>
      <c r="F594" s="205"/>
      <c r="G594" s="141">
        <f t="shared" si="73"/>
        <v>0</v>
      </c>
    </row>
    <row r="595" spans="1:7" ht="20.100000000000001" customHeight="1" x14ac:dyDescent="0.2">
      <c r="A595" s="201"/>
      <c r="B595" s="286">
        <f t="shared" si="72"/>
        <v>0</v>
      </c>
      <c r="C595" s="202"/>
      <c r="D595" s="203"/>
      <c r="E595" s="204"/>
      <c r="F595" s="205"/>
      <c r="G595" s="141">
        <f t="shared" si="73"/>
        <v>0</v>
      </c>
    </row>
    <row r="596" spans="1:7" ht="20.100000000000001" customHeight="1" x14ac:dyDescent="0.2">
      <c r="A596" s="201"/>
      <c r="B596" s="286">
        <f t="shared" si="72"/>
        <v>0</v>
      </c>
      <c r="C596" s="202"/>
      <c r="D596" s="203"/>
      <c r="E596" s="204"/>
      <c r="F596" s="205"/>
      <c r="G596" s="141">
        <f t="shared" si="73"/>
        <v>0</v>
      </c>
    </row>
    <row r="597" spans="1:7" ht="20.100000000000001" customHeight="1" x14ac:dyDescent="0.2">
      <c r="A597" s="142"/>
      <c r="B597" s="119"/>
      <c r="C597" s="124"/>
      <c r="D597" s="119"/>
      <c r="E597" s="120"/>
      <c r="F597" s="137" t="s">
        <v>35</v>
      </c>
      <c r="G597" s="138">
        <f>SUBTOTAL(9,G588:G596)</f>
        <v>0</v>
      </c>
    </row>
    <row r="598" spans="1:7" ht="20.100000000000001" customHeight="1" thickBot="1" x14ac:dyDescent="0.25">
      <c r="A598" s="143"/>
      <c r="B598" s="144"/>
      <c r="C598" s="145"/>
      <c r="D598" s="144"/>
      <c r="E598" s="146"/>
      <c r="F598" s="147"/>
      <c r="G598" s="148"/>
    </row>
    <row r="599" spans="1:7" ht="20.100000000000001" customHeight="1" thickBot="1" x14ac:dyDescent="0.25">
      <c r="A599" s="187" t="str">
        <f>B557</f>
        <v>9</v>
      </c>
      <c r="B599" s="185" t="str">
        <f>C557</f>
        <v>MOVILIDAD</v>
      </c>
      <c r="C599" s="149"/>
      <c r="D599" s="149" t="s">
        <v>36</v>
      </c>
      <c r="E599" s="150"/>
      <c r="F599" s="151" t="s">
        <v>37</v>
      </c>
      <c r="G599" s="152">
        <f>SUBTOTAL(9,G562:G598)</f>
        <v>0</v>
      </c>
    </row>
    <row r="600" spans="1:7" ht="20.100000000000001" customHeight="1" thickTop="1" thickBot="1" x14ac:dyDescent="0.25"/>
    <row r="601" spans="1:7" ht="20.100000000000001" customHeight="1" thickTop="1" x14ac:dyDescent="0.2">
      <c r="A601" s="298" t="s">
        <v>39</v>
      </c>
      <c r="B601" s="299"/>
      <c r="C601" s="299"/>
      <c r="D601" s="299"/>
      <c r="E601" s="299"/>
      <c r="F601" s="299"/>
      <c r="G601" s="300"/>
    </row>
    <row r="602" spans="1:7" ht="20.100000000000001" customHeight="1" x14ac:dyDescent="0.2">
      <c r="A602" s="109" t="s">
        <v>818</v>
      </c>
      <c r="B602" s="110" t="str">
        <f>Comitente</f>
        <v>DIRECCIÓN DE ESPACIOS VERDE</v>
      </c>
      <c r="C602" s="111"/>
      <c r="D602" s="112"/>
      <c r="E602" s="112"/>
      <c r="F602" s="113"/>
      <c r="G602" s="114"/>
    </row>
    <row r="603" spans="1:7" ht="20.100000000000001" customHeight="1" x14ac:dyDescent="0.2">
      <c r="A603" s="109" t="s">
        <v>819</v>
      </c>
      <c r="B603" s="110">
        <f>Contratista</f>
        <v>0</v>
      </c>
      <c r="C603" s="115"/>
      <c r="D603" s="115"/>
      <c r="E603" s="115"/>
      <c r="F603" s="110"/>
      <c r="G603" s="116"/>
    </row>
    <row r="604" spans="1:7" ht="20.100000000000001" customHeight="1" x14ac:dyDescent="0.2">
      <c r="A604" s="109" t="s">
        <v>26</v>
      </c>
      <c r="B604" s="110" t="str">
        <f>Obra</f>
        <v>MANTENIMIENTO ESPACIOS VERDES Y SISTEMA RIEGO ACCESO SUR
RENGLÓN 2</v>
      </c>
      <c r="C604" s="115"/>
      <c r="D604" s="115"/>
      <c r="E604" s="115"/>
      <c r="F604" s="110" t="s">
        <v>40</v>
      </c>
      <c r="G604" s="116">
        <f>Fecha_Base</f>
        <v>42907</v>
      </c>
    </row>
    <row r="605" spans="1:7" ht="20.100000000000001" customHeight="1" x14ac:dyDescent="0.2">
      <c r="A605" s="117" t="s">
        <v>817</v>
      </c>
      <c r="B605" s="118" t="str">
        <f>Ubicación</f>
        <v>DEPARTAMENTOS: CAPITAL - SANTA LUCIA - RIVADAVIA</v>
      </c>
      <c r="C605" s="118"/>
      <c r="D605" s="119"/>
      <c r="E605" s="120"/>
      <c r="F605" s="121"/>
      <c r="G605" s="122"/>
    </row>
    <row r="606" spans="1:7" ht="20.100000000000001" customHeight="1" x14ac:dyDescent="0.2">
      <c r="A606" s="117" t="s">
        <v>41</v>
      </c>
      <c r="B606" s="197"/>
      <c r="C606" s="124" t="str">
        <f>IF(B606="","",VLOOKUP(B606,Computo_Presupuesto,2,FALSE))</f>
        <v/>
      </c>
      <c r="D606" s="284"/>
      <c r="E606" s="120"/>
      <c r="F606" s="121"/>
      <c r="G606" s="122"/>
    </row>
    <row r="607" spans="1:7" ht="20.100000000000001" customHeight="1" x14ac:dyDescent="0.2">
      <c r="A607" s="117" t="s">
        <v>27</v>
      </c>
      <c r="B607" s="196" t="s">
        <v>66</v>
      </c>
      <c r="C607" s="124" t="str">
        <f>IF(B607=0,"",VLOOKUP(B607,Computo_Presupuesto,2,FALSE))</f>
        <v>REPOSICIÓN DE MANGUERAS DE GOTEO</v>
      </c>
      <c r="D607" s="119"/>
      <c r="E607" s="120"/>
      <c r="F607" s="118" t="s">
        <v>28</v>
      </c>
      <c r="G607" s="125" t="str">
        <f>IF(B607=0,"",VLOOKUP(B607,Computo_Presupuesto,4,FALSE))</f>
        <v>MES</v>
      </c>
    </row>
    <row r="608" spans="1:7" ht="20.100000000000001" customHeight="1" x14ac:dyDescent="0.2">
      <c r="A608" s="117"/>
      <c r="B608" s="118"/>
      <c r="C608" s="124"/>
      <c r="D608" s="119"/>
      <c r="E608" s="120"/>
      <c r="F608" s="124"/>
      <c r="G608" s="126"/>
    </row>
    <row r="609" spans="1:7" ht="20.100000000000001" customHeight="1" x14ac:dyDescent="0.2">
      <c r="A609" s="305" t="s">
        <v>680</v>
      </c>
      <c r="B609" s="306"/>
      <c r="C609" s="301" t="s">
        <v>0</v>
      </c>
      <c r="D609" s="301" t="s">
        <v>29</v>
      </c>
      <c r="E609" s="302" t="s">
        <v>30</v>
      </c>
      <c r="F609" s="303" t="s">
        <v>31</v>
      </c>
      <c r="G609" s="304" t="s">
        <v>32</v>
      </c>
    </row>
    <row r="610" spans="1:7" s="285" customFormat="1" ht="20.100000000000001" customHeight="1" x14ac:dyDescent="0.2">
      <c r="A610" s="127" t="s">
        <v>681</v>
      </c>
      <c r="B610" s="128" t="s">
        <v>682</v>
      </c>
      <c r="C610" s="301"/>
      <c r="D610" s="301"/>
      <c r="E610" s="302"/>
      <c r="F610" s="303"/>
      <c r="G610" s="304"/>
    </row>
    <row r="611" spans="1:7" ht="20.100000000000001" customHeight="1" x14ac:dyDescent="0.2">
      <c r="A611" s="210"/>
      <c r="B611" s="129"/>
      <c r="C611" s="130" t="s">
        <v>820</v>
      </c>
      <c r="D611" s="131"/>
      <c r="E611" s="132"/>
      <c r="F611" s="133"/>
      <c r="G611" s="134"/>
    </row>
    <row r="612" spans="1:7" ht="20.100000000000001" customHeight="1" x14ac:dyDescent="0.2">
      <c r="A612" s="201"/>
      <c r="B612" s="286">
        <f t="shared" ref="B612:B623" si="74">IF(A612=0,0,VLOOKUP(A612,Tabla_Indices,2,FALSE))</f>
        <v>0</v>
      </c>
      <c r="C612" s="202"/>
      <c r="D612" s="203"/>
      <c r="E612" s="204"/>
      <c r="F612" s="205"/>
      <c r="G612" s="135">
        <f>ROUND(E612*F612,2)</f>
        <v>0</v>
      </c>
    </row>
    <row r="613" spans="1:7" ht="20.100000000000001" customHeight="1" x14ac:dyDescent="0.2">
      <c r="A613" s="201"/>
      <c r="B613" s="286">
        <f t="shared" si="74"/>
        <v>0</v>
      </c>
      <c r="C613" s="202"/>
      <c r="D613" s="203"/>
      <c r="E613" s="204"/>
      <c r="F613" s="205"/>
      <c r="G613" s="135">
        <f t="shared" ref="G613:G623" si="75">ROUND(E613*F613,2)</f>
        <v>0</v>
      </c>
    </row>
    <row r="614" spans="1:7" ht="20.100000000000001" customHeight="1" x14ac:dyDescent="0.2">
      <c r="A614" s="201"/>
      <c r="B614" s="286">
        <f t="shared" si="74"/>
        <v>0</v>
      </c>
      <c r="C614" s="202"/>
      <c r="D614" s="203"/>
      <c r="E614" s="204"/>
      <c r="F614" s="205"/>
      <c r="G614" s="135">
        <f t="shared" si="75"/>
        <v>0</v>
      </c>
    </row>
    <row r="615" spans="1:7" ht="20.100000000000001" customHeight="1" x14ac:dyDescent="0.2">
      <c r="A615" s="201"/>
      <c r="B615" s="286">
        <f t="shared" si="74"/>
        <v>0</v>
      </c>
      <c r="C615" s="202"/>
      <c r="D615" s="203"/>
      <c r="E615" s="204"/>
      <c r="F615" s="205"/>
      <c r="G615" s="135">
        <f t="shared" si="75"/>
        <v>0</v>
      </c>
    </row>
    <row r="616" spans="1:7" ht="20.100000000000001" customHeight="1" x14ac:dyDescent="0.2">
      <c r="A616" s="201"/>
      <c r="B616" s="286">
        <f t="shared" si="74"/>
        <v>0</v>
      </c>
      <c r="C616" s="202"/>
      <c r="D616" s="203"/>
      <c r="E616" s="206"/>
      <c r="F616" s="205"/>
      <c r="G616" s="135">
        <f t="shared" si="75"/>
        <v>0</v>
      </c>
    </row>
    <row r="617" spans="1:7" ht="20.100000000000001" customHeight="1" x14ac:dyDescent="0.2">
      <c r="A617" s="201"/>
      <c r="B617" s="286">
        <f t="shared" si="74"/>
        <v>0</v>
      </c>
      <c r="C617" s="202"/>
      <c r="D617" s="203"/>
      <c r="E617" s="206"/>
      <c r="F617" s="205"/>
      <c r="G617" s="135">
        <f t="shared" si="75"/>
        <v>0</v>
      </c>
    </row>
    <row r="618" spans="1:7" ht="20.100000000000001" customHeight="1" x14ac:dyDescent="0.2">
      <c r="A618" s="201"/>
      <c r="B618" s="286">
        <f t="shared" si="74"/>
        <v>0</v>
      </c>
      <c r="C618" s="202"/>
      <c r="D618" s="203"/>
      <c r="E618" s="204"/>
      <c r="F618" s="205"/>
      <c r="G618" s="135">
        <f t="shared" si="75"/>
        <v>0</v>
      </c>
    </row>
    <row r="619" spans="1:7" ht="20.100000000000001" customHeight="1" x14ac:dyDescent="0.2">
      <c r="A619" s="201"/>
      <c r="B619" s="286">
        <f t="shared" si="74"/>
        <v>0</v>
      </c>
      <c r="C619" s="202"/>
      <c r="D619" s="203"/>
      <c r="E619" s="204"/>
      <c r="F619" s="205"/>
      <c r="G619" s="135">
        <f t="shared" si="75"/>
        <v>0</v>
      </c>
    </row>
    <row r="620" spans="1:7" ht="20.100000000000001" customHeight="1" x14ac:dyDescent="0.2">
      <c r="A620" s="201"/>
      <c r="B620" s="286">
        <f t="shared" si="74"/>
        <v>0</v>
      </c>
      <c r="C620" s="202"/>
      <c r="D620" s="203"/>
      <c r="E620" s="204"/>
      <c r="F620" s="205"/>
      <c r="G620" s="135">
        <f t="shared" si="75"/>
        <v>0</v>
      </c>
    </row>
    <row r="621" spans="1:7" ht="20.100000000000001" customHeight="1" x14ac:dyDescent="0.2">
      <c r="A621" s="201"/>
      <c r="B621" s="286">
        <f t="shared" si="74"/>
        <v>0</v>
      </c>
      <c r="C621" s="202"/>
      <c r="D621" s="203"/>
      <c r="E621" s="204"/>
      <c r="F621" s="205"/>
      <c r="G621" s="135">
        <f t="shared" si="75"/>
        <v>0</v>
      </c>
    </row>
    <row r="622" spans="1:7" ht="20.100000000000001" customHeight="1" x14ac:dyDescent="0.2">
      <c r="A622" s="201"/>
      <c r="B622" s="286">
        <f t="shared" si="74"/>
        <v>0</v>
      </c>
      <c r="C622" s="202"/>
      <c r="D622" s="203"/>
      <c r="E622" s="204"/>
      <c r="F622" s="205"/>
      <c r="G622" s="135">
        <f t="shared" si="75"/>
        <v>0</v>
      </c>
    </row>
    <row r="623" spans="1:7" ht="20.100000000000001" customHeight="1" x14ac:dyDescent="0.2">
      <c r="A623" s="201"/>
      <c r="B623" s="286">
        <f t="shared" si="74"/>
        <v>0</v>
      </c>
      <c r="C623" s="202"/>
      <c r="D623" s="203"/>
      <c r="E623" s="204"/>
      <c r="F623" s="205"/>
      <c r="G623" s="135">
        <f t="shared" si="75"/>
        <v>0</v>
      </c>
    </row>
    <row r="624" spans="1:7" ht="20.100000000000001" customHeight="1" x14ac:dyDescent="0.2">
      <c r="A624" s="136"/>
      <c r="B624" s="124"/>
      <c r="C624" s="124"/>
      <c r="D624" s="119"/>
      <c r="E624" s="120"/>
      <c r="F624" s="137" t="s">
        <v>33</v>
      </c>
      <c r="G624" s="138">
        <f>SUBTOTAL(9,G612:G623)</f>
        <v>0</v>
      </c>
    </row>
    <row r="625" spans="1:7" ht="20.100000000000001" customHeight="1" x14ac:dyDescent="0.2">
      <c r="A625" s="136"/>
      <c r="B625" s="124"/>
      <c r="C625" s="139" t="s">
        <v>821</v>
      </c>
      <c r="D625" s="119"/>
      <c r="E625" s="120"/>
      <c r="F625" s="121"/>
      <c r="G625" s="140"/>
    </row>
    <row r="626" spans="1:7" ht="20.100000000000001" customHeight="1" x14ac:dyDescent="0.2">
      <c r="A626" s="201"/>
      <c r="B626" s="286">
        <f>IF(A626=0,0,VLOOKUP(A626,Tabla_Indices,2,FALSE))</f>
        <v>0</v>
      </c>
      <c r="C626" s="207"/>
      <c r="D626" s="203"/>
      <c r="E626" s="204"/>
      <c r="F626" s="205"/>
      <c r="G626" s="135">
        <f>ROUND(E626*F626,2)</f>
        <v>0</v>
      </c>
    </row>
    <row r="627" spans="1:7" ht="20.100000000000001" customHeight="1" x14ac:dyDescent="0.2">
      <c r="A627" s="201"/>
      <c r="B627" s="286">
        <f>IF(A627=0,0,VLOOKUP(A627,Tabla_Indices,2,FALSE))</f>
        <v>0</v>
      </c>
      <c r="C627" s="202"/>
      <c r="D627" s="203"/>
      <c r="E627" s="204"/>
      <c r="F627" s="205"/>
      <c r="G627" s="135">
        <f t="shared" ref="G627:G635" si="76">ROUND(E627*F627,2)</f>
        <v>0</v>
      </c>
    </row>
    <row r="628" spans="1:7" ht="20.100000000000001" customHeight="1" x14ac:dyDescent="0.2">
      <c r="A628" s="201"/>
      <c r="B628" s="286"/>
      <c r="C628" s="202"/>
      <c r="D628" s="203"/>
      <c r="E628" s="204"/>
      <c r="F628" s="205"/>
      <c r="G628" s="135">
        <f t="shared" si="76"/>
        <v>0</v>
      </c>
    </row>
    <row r="629" spans="1:7" ht="20.100000000000001" customHeight="1" x14ac:dyDescent="0.2">
      <c r="A629" s="201"/>
      <c r="B629" s="286">
        <f t="shared" ref="B629:B635" si="77">IF(A629=0,0,VLOOKUP(A629,Tabla_Indices,2,FALSE))</f>
        <v>0</v>
      </c>
      <c r="C629" s="202"/>
      <c r="D629" s="203"/>
      <c r="E629" s="204"/>
      <c r="F629" s="205"/>
      <c r="G629" s="135">
        <f t="shared" si="76"/>
        <v>0</v>
      </c>
    </row>
    <row r="630" spans="1:7" ht="20.100000000000001" customHeight="1" x14ac:dyDescent="0.2">
      <c r="A630" s="201"/>
      <c r="B630" s="286">
        <f t="shared" si="77"/>
        <v>0</v>
      </c>
      <c r="C630" s="202"/>
      <c r="D630" s="203"/>
      <c r="E630" s="204"/>
      <c r="F630" s="205"/>
      <c r="G630" s="135">
        <f t="shared" si="76"/>
        <v>0</v>
      </c>
    </row>
    <row r="631" spans="1:7" ht="20.100000000000001" customHeight="1" x14ac:dyDescent="0.2">
      <c r="A631" s="201"/>
      <c r="B631" s="286">
        <f t="shared" si="77"/>
        <v>0</v>
      </c>
      <c r="C631" s="202"/>
      <c r="D631" s="203"/>
      <c r="E631" s="204"/>
      <c r="F631" s="205"/>
      <c r="G631" s="135">
        <f t="shared" si="76"/>
        <v>0</v>
      </c>
    </row>
    <row r="632" spans="1:7" ht="20.100000000000001" customHeight="1" x14ac:dyDescent="0.2">
      <c r="A632" s="201"/>
      <c r="B632" s="286">
        <f t="shared" si="77"/>
        <v>0</v>
      </c>
      <c r="C632" s="202"/>
      <c r="D632" s="203"/>
      <c r="E632" s="204"/>
      <c r="F632" s="205"/>
      <c r="G632" s="135">
        <f t="shared" si="76"/>
        <v>0</v>
      </c>
    </row>
    <row r="633" spans="1:7" ht="20.100000000000001" customHeight="1" x14ac:dyDescent="0.2">
      <c r="A633" s="201"/>
      <c r="B633" s="286">
        <f t="shared" si="77"/>
        <v>0</v>
      </c>
      <c r="C633" s="202"/>
      <c r="D633" s="203"/>
      <c r="E633" s="204"/>
      <c r="F633" s="205"/>
      <c r="G633" s="135">
        <f t="shared" si="76"/>
        <v>0</v>
      </c>
    </row>
    <row r="634" spans="1:7" ht="20.100000000000001" customHeight="1" x14ac:dyDescent="0.2">
      <c r="A634" s="201"/>
      <c r="B634" s="286">
        <f t="shared" si="77"/>
        <v>0</v>
      </c>
      <c r="C634" s="202"/>
      <c r="D634" s="203"/>
      <c r="E634" s="204"/>
      <c r="F634" s="205"/>
      <c r="G634" s="135">
        <f t="shared" si="76"/>
        <v>0</v>
      </c>
    </row>
    <row r="635" spans="1:7" ht="20.100000000000001" customHeight="1" x14ac:dyDescent="0.2">
      <c r="A635" s="201"/>
      <c r="B635" s="286">
        <f t="shared" si="77"/>
        <v>0</v>
      </c>
      <c r="C635" s="202"/>
      <c r="D635" s="203"/>
      <c r="E635" s="204"/>
      <c r="F635" s="205"/>
      <c r="G635" s="135">
        <f t="shared" si="76"/>
        <v>0</v>
      </c>
    </row>
    <row r="636" spans="1:7" ht="20.100000000000001" customHeight="1" x14ac:dyDescent="0.2">
      <c r="A636" s="136"/>
      <c r="B636" s="124"/>
      <c r="C636" s="124"/>
      <c r="D636" s="119"/>
      <c r="E636" s="120"/>
      <c r="F636" s="137" t="s">
        <v>34</v>
      </c>
      <c r="G636" s="138">
        <f>SUBTOTAL(9,G626:G635)</f>
        <v>0</v>
      </c>
    </row>
    <row r="637" spans="1:7" ht="20.100000000000001" customHeight="1" x14ac:dyDescent="0.2">
      <c r="A637" s="136"/>
      <c r="B637" s="124"/>
      <c r="C637" s="139" t="s">
        <v>822</v>
      </c>
      <c r="D637" s="119"/>
      <c r="E637" s="120"/>
      <c r="F637" s="124"/>
      <c r="G637" s="140"/>
    </row>
    <row r="638" spans="1:7" ht="20.100000000000001" customHeight="1" x14ac:dyDescent="0.2">
      <c r="A638" s="201"/>
      <c r="B638" s="286">
        <f t="shared" ref="B638:B646" si="78">IF(A638=0,0,VLOOKUP(A638,Tabla_Indices,2,FALSE))</f>
        <v>0</v>
      </c>
      <c r="C638" s="202"/>
      <c r="D638" s="203"/>
      <c r="E638" s="204"/>
      <c r="F638" s="208"/>
      <c r="G638" s="141">
        <f>ROUND(E638*F638,2)</f>
        <v>0</v>
      </c>
    </row>
    <row r="639" spans="1:7" ht="20.100000000000001" customHeight="1" x14ac:dyDescent="0.2">
      <c r="A639" s="201"/>
      <c r="B639" s="286">
        <f t="shared" si="78"/>
        <v>0</v>
      </c>
      <c r="C639" s="207"/>
      <c r="D639" s="203"/>
      <c r="E639" s="204"/>
      <c r="F639" s="205"/>
      <c r="G639" s="141">
        <f t="shared" ref="G639:G646" si="79">ROUND(E639*F639,2)</f>
        <v>0</v>
      </c>
    </row>
    <row r="640" spans="1:7" ht="20.100000000000001" customHeight="1" x14ac:dyDescent="0.2">
      <c r="A640" s="201"/>
      <c r="B640" s="286">
        <f t="shared" si="78"/>
        <v>0</v>
      </c>
      <c r="C640" s="209"/>
      <c r="D640" s="203"/>
      <c r="E640" s="204"/>
      <c r="F640" s="205"/>
      <c r="G640" s="141">
        <f t="shared" si="79"/>
        <v>0</v>
      </c>
    </row>
    <row r="641" spans="1:7" ht="20.100000000000001" customHeight="1" x14ac:dyDescent="0.2">
      <c r="A641" s="201"/>
      <c r="B641" s="286">
        <f t="shared" si="78"/>
        <v>0</v>
      </c>
      <c r="C641" s="209"/>
      <c r="D641" s="203"/>
      <c r="E641" s="204"/>
      <c r="F641" s="205"/>
      <c r="G641" s="141">
        <f t="shared" si="79"/>
        <v>0</v>
      </c>
    </row>
    <row r="642" spans="1:7" ht="20.100000000000001" customHeight="1" x14ac:dyDescent="0.2">
      <c r="A642" s="201"/>
      <c r="B642" s="286">
        <f t="shared" si="78"/>
        <v>0</v>
      </c>
      <c r="C642" s="209"/>
      <c r="D642" s="203"/>
      <c r="E642" s="204"/>
      <c r="F642" s="205"/>
      <c r="G642" s="141">
        <f t="shared" si="79"/>
        <v>0</v>
      </c>
    </row>
    <row r="643" spans="1:7" ht="20.100000000000001" customHeight="1" x14ac:dyDescent="0.2">
      <c r="A643" s="201"/>
      <c r="B643" s="286">
        <f t="shared" si="78"/>
        <v>0</v>
      </c>
      <c r="C643" s="209"/>
      <c r="D643" s="203"/>
      <c r="E643" s="204"/>
      <c r="F643" s="205"/>
      <c r="G643" s="141">
        <f t="shared" si="79"/>
        <v>0</v>
      </c>
    </row>
    <row r="644" spans="1:7" ht="20.100000000000001" customHeight="1" x14ac:dyDescent="0.2">
      <c r="A644" s="201"/>
      <c r="B644" s="286">
        <f t="shared" si="78"/>
        <v>0</v>
      </c>
      <c r="C644" s="202"/>
      <c r="D644" s="203"/>
      <c r="E644" s="204"/>
      <c r="F644" s="205"/>
      <c r="G644" s="141">
        <f t="shared" si="79"/>
        <v>0</v>
      </c>
    </row>
    <row r="645" spans="1:7" ht="20.100000000000001" customHeight="1" x14ac:dyDescent="0.2">
      <c r="A645" s="201"/>
      <c r="B645" s="286">
        <f t="shared" si="78"/>
        <v>0</v>
      </c>
      <c r="C645" s="202"/>
      <c r="D645" s="203"/>
      <c r="E645" s="204"/>
      <c r="F645" s="205"/>
      <c r="G645" s="141">
        <f t="shared" si="79"/>
        <v>0</v>
      </c>
    </row>
    <row r="646" spans="1:7" ht="20.100000000000001" customHeight="1" x14ac:dyDescent="0.2">
      <c r="A646" s="201"/>
      <c r="B646" s="286">
        <f t="shared" si="78"/>
        <v>0</v>
      </c>
      <c r="C646" s="202"/>
      <c r="D646" s="203"/>
      <c r="E646" s="204"/>
      <c r="F646" s="205"/>
      <c r="G646" s="141">
        <f t="shared" si="79"/>
        <v>0</v>
      </c>
    </row>
    <row r="647" spans="1:7" ht="20.100000000000001" customHeight="1" x14ac:dyDescent="0.2">
      <c r="A647" s="186"/>
      <c r="B647" s="119"/>
      <c r="C647" s="124"/>
      <c r="D647" s="119"/>
      <c r="E647" s="120"/>
      <c r="F647" s="137" t="s">
        <v>35</v>
      </c>
      <c r="G647" s="138">
        <f>SUBTOTAL(9,G638:G646)</f>
        <v>0</v>
      </c>
    </row>
    <row r="648" spans="1:7" ht="20.100000000000001" customHeight="1" thickBot="1" x14ac:dyDescent="0.25">
      <c r="A648" s="143"/>
      <c r="B648" s="144"/>
      <c r="C648" s="145"/>
      <c r="D648" s="144"/>
      <c r="E648" s="146"/>
      <c r="F648" s="147"/>
      <c r="G648" s="148"/>
    </row>
    <row r="649" spans="1:7" ht="20.100000000000001" customHeight="1" thickBot="1" x14ac:dyDescent="0.25">
      <c r="A649" s="187" t="str">
        <f>B607</f>
        <v>10</v>
      </c>
      <c r="B649" s="185" t="str">
        <f>C607</f>
        <v>REPOSICIÓN DE MANGUERAS DE GOTEO</v>
      </c>
      <c r="C649" s="149"/>
      <c r="D649" s="149" t="s">
        <v>36</v>
      </c>
      <c r="E649" s="150"/>
      <c r="F649" s="151" t="s">
        <v>37</v>
      </c>
      <c r="G649" s="152">
        <f>SUBTOTAL(9,G612:G648)</f>
        <v>0</v>
      </c>
    </row>
    <row r="650" spans="1:7" ht="20.100000000000001" customHeight="1" thickTop="1" thickBot="1" x14ac:dyDescent="0.25"/>
    <row r="651" spans="1:7" ht="20.100000000000001" customHeight="1" thickTop="1" x14ac:dyDescent="0.2">
      <c r="A651" s="298" t="s">
        <v>39</v>
      </c>
      <c r="B651" s="299"/>
      <c r="C651" s="299"/>
      <c r="D651" s="299"/>
      <c r="E651" s="299"/>
      <c r="F651" s="299"/>
      <c r="G651" s="300"/>
    </row>
    <row r="652" spans="1:7" ht="20.100000000000001" customHeight="1" x14ac:dyDescent="0.2">
      <c r="A652" s="109" t="s">
        <v>818</v>
      </c>
      <c r="B652" s="110" t="str">
        <f>Comitente</f>
        <v>DIRECCIÓN DE ESPACIOS VERDE</v>
      </c>
      <c r="C652" s="111"/>
      <c r="D652" s="112"/>
      <c r="E652" s="112"/>
      <c r="F652" s="113"/>
      <c r="G652" s="114"/>
    </row>
    <row r="653" spans="1:7" ht="20.100000000000001" customHeight="1" x14ac:dyDescent="0.2">
      <c r="A653" s="109" t="s">
        <v>819</v>
      </c>
      <c r="B653" s="110">
        <f>Contratista</f>
        <v>0</v>
      </c>
      <c r="C653" s="115"/>
      <c r="D653" s="115"/>
      <c r="E653" s="115"/>
      <c r="F653" s="110"/>
      <c r="G653" s="116"/>
    </row>
    <row r="654" spans="1:7" ht="20.100000000000001" customHeight="1" x14ac:dyDescent="0.2">
      <c r="A654" s="109" t="s">
        <v>26</v>
      </c>
      <c r="B654" s="110" t="str">
        <f>Obra</f>
        <v>MANTENIMIENTO ESPACIOS VERDES Y SISTEMA RIEGO ACCESO SUR
RENGLÓN 2</v>
      </c>
      <c r="C654" s="115"/>
      <c r="D654" s="115"/>
      <c r="E654" s="115"/>
      <c r="F654" s="110" t="s">
        <v>40</v>
      </c>
      <c r="G654" s="116">
        <f>Fecha_Base</f>
        <v>42907</v>
      </c>
    </row>
    <row r="655" spans="1:7" ht="20.100000000000001" customHeight="1" x14ac:dyDescent="0.2">
      <c r="A655" s="117" t="s">
        <v>817</v>
      </c>
      <c r="B655" s="118" t="str">
        <f>Ubicación</f>
        <v>DEPARTAMENTOS: CAPITAL - SANTA LUCIA - RIVADAVIA</v>
      </c>
      <c r="C655" s="118"/>
      <c r="D655" s="119"/>
      <c r="E655" s="120"/>
      <c r="F655" s="121"/>
      <c r="G655" s="122"/>
    </row>
    <row r="656" spans="1:7" ht="20.100000000000001" customHeight="1" x14ac:dyDescent="0.2">
      <c r="A656" s="117" t="s">
        <v>41</v>
      </c>
      <c r="B656" s="197"/>
      <c r="C656" s="124" t="str">
        <f>IF(B656="","",VLOOKUP(B656,Computo_Presupuesto,2,FALSE))</f>
        <v/>
      </c>
      <c r="D656" s="284"/>
      <c r="E656" s="120"/>
      <c r="F656" s="121"/>
      <c r="G656" s="122"/>
    </row>
    <row r="657" spans="1:7" ht="20.100000000000001" customHeight="1" x14ac:dyDescent="0.2">
      <c r="A657" s="117" t="s">
        <v>27</v>
      </c>
      <c r="B657" s="196" t="s">
        <v>67</v>
      </c>
      <c r="C657" s="124" t="str">
        <f>IF(B657=0,"",VLOOKUP(B657,Computo_Presupuesto,2,FALSE))</f>
        <v>SISTEMA DE RIEGO</v>
      </c>
      <c r="D657" s="119"/>
      <c r="E657" s="120"/>
      <c r="F657" s="118" t="s">
        <v>28</v>
      </c>
      <c r="G657" s="125" t="str">
        <f>IF(B657=0,"",VLOOKUP(B657,Computo_Presupuesto,4,FALSE))</f>
        <v>MES</v>
      </c>
    </row>
    <row r="658" spans="1:7" ht="20.100000000000001" customHeight="1" x14ac:dyDescent="0.2">
      <c r="A658" s="117"/>
      <c r="B658" s="118"/>
      <c r="C658" s="124"/>
      <c r="D658" s="119"/>
      <c r="E658" s="120"/>
      <c r="F658" s="124"/>
      <c r="G658" s="126"/>
    </row>
    <row r="659" spans="1:7" ht="20.100000000000001" customHeight="1" x14ac:dyDescent="0.2">
      <c r="A659" s="305" t="s">
        <v>680</v>
      </c>
      <c r="B659" s="306"/>
      <c r="C659" s="301" t="s">
        <v>0</v>
      </c>
      <c r="D659" s="301" t="s">
        <v>29</v>
      </c>
      <c r="E659" s="302" t="s">
        <v>30</v>
      </c>
      <c r="F659" s="303" t="s">
        <v>31</v>
      </c>
      <c r="G659" s="304" t="s">
        <v>32</v>
      </c>
    </row>
    <row r="660" spans="1:7" ht="20.100000000000001" customHeight="1" x14ac:dyDescent="0.2">
      <c r="A660" s="127" t="s">
        <v>681</v>
      </c>
      <c r="B660" s="128" t="s">
        <v>682</v>
      </c>
      <c r="C660" s="301"/>
      <c r="D660" s="301"/>
      <c r="E660" s="302"/>
      <c r="F660" s="303"/>
      <c r="G660" s="304"/>
    </row>
    <row r="661" spans="1:7" ht="20.100000000000001" customHeight="1" x14ac:dyDescent="0.2">
      <c r="A661" s="210"/>
      <c r="B661" s="129"/>
      <c r="C661" s="130" t="s">
        <v>820</v>
      </c>
      <c r="D661" s="131"/>
      <c r="E661" s="132"/>
      <c r="F661" s="133"/>
      <c r="G661" s="134"/>
    </row>
    <row r="662" spans="1:7" ht="20.100000000000001" customHeight="1" x14ac:dyDescent="0.2">
      <c r="A662" s="201"/>
      <c r="B662" s="286">
        <f t="shared" ref="B662:B673" si="80">IF(A662=0,0,VLOOKUP(A662,Tabla_Indices,2,FALSE))</f>
        <v>0</v>
      </c>
      <c r="C662" s="202"/>
      <c r="D662" s="203"/>
      <c r="E662" s="204"/>
      <c r="F662" s="205"/>
      <c r="G662" s="135">
        <f>ROUND(E662*F662,2)</f>
        <v>0</v>
      </c>
    </row>
    <row r="663" spans="1:7" ht="20.100000000000001" customHeight="1" x14ac:dyDescent="0.2">
      <c r="A663" s="201"/>
      <c r="B663" s="286">
        <f t="shared" si="80"/>
        <v>0</v>
      </c>
      <c r="C663" s="202"/>
      <c r="D663" s="203"/>
      <c r="E663" s="204"/>
      <c r="F663" s="205"/>
      <c r="G663" s="135">
        <f t="shared" ref="G663:G673" si="81">ROUND(E663*F663,2)</f>
        <v>0</v>
      </c>
    </row>
    <row r="664" spans="1:7" ht="20.100000000000001" customHeight="1" x14ac:dyDescent="0.2">
      <c r="A664" s="201"/>
      <c r="B664" s="286">
        <f t="shared" si="80"/>
        <v>0</v>
      </c>
      <c r="C664" s="202"/>
      <c r="D664" s="203"/>
      <c r="E664" s="204"/>
      <c r="F664" s="205"/>
      <c r="G664" s="135">
        <f t="shared" si="81"/>
        <v>0</v>
      </c>
    </row>
    <row r="665" spans="1:7" ht="20.100000000000001" customHeight="1" x14ac:dyDescent="0.2">
      <c r="A665" s="201"/>
      <c r="B665" s="286">
        <f t="shared" si="80"/>
        <v>0</v>
      </c>
      <c r="C665" s="202"/>
      <c r="D665" s="203"/>
      <c r="E665" s="204"/>
      <c r="F665" s="205"/>
      <c r="G665" s="135">
        <f t="shared" si="81"/>
        <v>0</v>
      </c>
    </row>
    <row r="666" spans="1:7" ht="20.100000000000001" customHeight="1" x14ac:dyDescent="0.2">
      <c r="A666" s="201"/>
      <c r="B666" s="286">
        <f t="shared" si="80"/>
        <v>0</v>
      </c>
      <c r="C666" s="202"/>
      <c r="D666" s="203"/>
      <c r="E666" s="206"/>
      <c r="F666" s="205"/>
      <c r="G666" s="135">
        <f t="shared" si="81"/>
        <v>0</v>
      </c>
    </row>
    <row r="667" spans="1:7" ht="20.100000000000001" customHeight="1" x14ac:dyDescent="0.2">
      <c r="A667" s="201"/>
      <c r="B667" s="286">
        <f t="shared" si="80"/>
        <v>0</v>
      </c>
      <c r="C667" s="202"/>
      <c r="D667" s="203"/>
      <c r="E667" s="206"/>
      <c r="F667" s="205"/>
      <c r="G667" s="135">
        <f t="shared" si="81"/>
        <v>0</v>
      </c>
    </row>
    <row r="668" spans="1:7" ht="20.100000000000001" customHeight="1" x14ac:dyDescent="0.2">
      <c r="A668" s="201"/>
      <c r="B668" s="286">
        <f t="shared" si="80"/>
        <v>0</v>
      </c>
      <c r="C668" s="202"/>
      <c r="D668" s="203"/>
      <c r="E668" s="204"/>
      <c r="F668" s="205"/>
      <c r="G668" s="135">
        <f t="shared" si="81"/>
        <v>0</v>
      </c>
    </row>
    <row r="669" spans="1:7" ht="20.100000000000001" customHeight="1" x14ac:dyDescent="0.2">
      <c r="A669" s="201"/>
      <c r="B669" s="286">
        <f t="shared" si="80"/>
        <v>0</v>
      </c>
      <c r="C669" s="202"/>
      <c r="D669" s="203"/>
      <c r="E669" s="204"/>
      <c r="F669" s="205"/>
      <c r="G669" s="135">
        <f t="shared" si="81"/>
        <v>0</v>
      </c>
    </row>
    <row r="670" spans="1:7" ht="20.100000000000001" customHeight="1" x14ac:dyDescent="0.2">
      <c r="A670" s="201"/>
      <c r="B670" s="286">
        <f t="shared" si="80"/>
        <v>0</v>
      </c>
      <c r="C670" s="202"/>
      <c r="D670" s="203"/>
      <c r="E670" s="204"/>
      <c r="F670" s="205"/>
      <c r="G670" s="135">
        <f t="shared" si="81"/>
        <v>0</v>
      </c>
    </row>
    <row r="671" spans="1:7" ht="20.100000000000001" customHeight="1" x14ac:dyDescent="0.2">
      <c r="A671" s="201"/>
      <c r="B671" s="286">
        <f t="shared" si="80"/>
        <v>0</v>
      </c>
      <c r="C671" s="202"/>
      <c r="D671" s="203"/>
      <c r="E671" s="204"/>
      <c r="F671" s="205"/>
      <c r="G671" s="135">
        <f t="shared" si="81"/>
        <v>0</v>
      </c>
    </row>
    <row r="672" spans="1:7" ht="20.100000000000001" customHeight="1" x14ac:dyDescent="0.2">
      <c r="A672" s="201"/>
      <c r="B672" s="286">
        <f t="shared" si="80"/>
        <v>0</v>
      </c>
      <c r="C672" s="202"/>
      <c r="D672" s="203"/>
      <c r="E672" s="204"/>
      <c r="F672" s="205"/>
      <c r="G672" s="135">
        <f t="shared" si="81"/>
        <v>0</v>
      </c>
    </row>
    <row r="673" spans="1:7" ht="20.100000000000001" customHeight="1" x14ac:dyDescent="0.2">
      <c r="A673" s="201"/>
      <c r="B673" s="286">
        <f t="shared" si="80"/>
        <v>0</v>
      </c>
      <c r="C673" s="202"/>
      <c r="D673" s="203"/>
      <c r="E673" s="204"/>
      <c r="F673" s="205"/>
      <c r="G673" s="135">
        <f t="shared" si="81"/>
        <v>0</v>
      </c>
    </row>
    <row r="674" spans="1:7" ht="20.100000000000001" customHeight="1" x14ac:dyDescent="0.2">
      <c r="A674" s="136"/>
      <c r="B674" s="124"/>
      <c r="C674" s="124"/>
      <c r="D674" s="119"/>
      <c r="E674" s="120"/>
      <c r="F674" s="137" t="s">
        <v>33</v>
      </c>
      <c r="G674" s="138">
        <f>SUBTOTAL(9,G662:G673)</f>
        <v>0</v>
      </c>
    </row>
    <row r="675" spans="1:7" ht="20.100000000000001" customHeight="1" x14ac:dyDescent="0.2">
      <c r="A675" s="136"/>
      <c r="B675" s="124"/>
      <c r="C675" s="139" t="s">
        <v>821</v>
      </c>
      <c r="D675" s="119"/>
      <c r="E675" s="120"/>
      <c r="F675" s="121"/>
      <c r="G675" s="140"/>
    </row>
    <row r="676" spans="1:7" ht="20.100000000000001" customHeight="1" x14ac:dyDescent="0.2">
      <c r="A676" s="201"/>
      <c r="B676" s="286">
        <f t="shared" ref="B676:B685" si="82">IF(A676=0,0,VLOOKUP(A676,Tabla_Indices,2,FALSE))</f>
        <v>0</v>
      </c>
      <c r="C676" s="207"/>
      <c r="D676" s="203"/>
      <c r="E676" s="204"/>
      <c r="F676" s="205"/>
      <c r="G676" s="135">
        <f>ROUND(E676*F676,2)</f>
        <v>0</v>
      </c>
    </row>
    <row r="677" spans="1:7" ht="20.100000000000001" customHeight="1" x14ac:dyDescent="0.2">
      <c r="A677" s="201"/>
      <c r="B677" s="286">
        <f t="shared" si="82"/>
        <v>0</v>
      </c>
      <c r="C677" s="202"/>
      <c r="D677" s="203"/>
      <c r="E677" s="204"/>
      <c r="F677" s="205"/>
      <c r="G677" s="135">
        <f t="shared" ref="G677:G685" si="83">ROUND(E677*F677,2)</f>
        <v>0</v>
      </c>
    </row>
    <row r="678" spans="1:7" ht="20.100000000000001" customHeight="1" x14ac:dyDescent="0.2">
      <c r="A678" s="201"/>
      <c r="B678" s="286">
        <f t="shared" si="82"/>
        <v>0</v>
      </c>
      <c r="C678" s="202"/>
      <c r="D678" s="203"/>
      <c r="E678" s="204"/>
      <c r="F678" s="205"/>
      <c r="G678" s="135">
        <f t="shared" si="83"/>
        <v>0</v>
      </c>
    </row>
    <row r="679" spans="1:7" ht="20.100000000000001" customHeight="1" x14ac:dyDescent="0.2">
      <c r="A679" s="201"/>
      <c r="B679" s="286">
        <f t="shared" si="82"/>
        <v>0</v>
      </c>
      <c r="C679" s="202"/>
      <c r="D679" s="203"/>
      <c r="E679" s="204"/>
      <c r="F679" s="205"/>
      <c r="G679" s="135">
        <f t="shared" si="83"/>
        <v>0</v>
      </c>
    </row>
    <row r="680" spans="1:7" ht="20.100000000000001" customHeight="1" x14ac:dyDescent="0.2">
      <c r="A680" s="201"/>
      <c r="B680" s="286">
        <f t="shared" si="82"/>
        <v>0</v>
      </c>
      <c r="C680" s="202"/>
      <c r="D680" s="203"/>
      <c r="E680" s="204"/>
      <c r="F680" s="205"/>
      <c r="G680" s="135">
        <f t="shared" si="83"/>
        <v>0</v>
      </c>
    </row>
    <row r="681" spans="1:7" ht="20.100000000000001" customHeight="1" x14ac:dyDescent="0.2">
      <c r="A681" s="201"/>
      <c r="B681" s="286">
        <f t="shared" si="82"/>
        <v>0</v>
      </c>
      <c r="C681" s="202"/>
      <c r="D681" s="203"/>
      <c r="E681" s="204"/>
      <c r="F681" s="205"/>
      <c r="G681" s="135">
        <f t="shared" si="83"/>
        <v>0</v>
      </c>
    </row>
    <row r="682" spans="1:7" ht="20.100000000000001" customHeight="1" x14ac:dyDescent="0.2">
      <c r="A682" s="201"/>
      <c r="B682" s="286">
        <f t="shared" si="82"/>
        <v>0</v>
      </c>
      <c r="C682" s="202"/>
      <c r="D682" s="203"/>
      <c r="E682" s="204"/>
      <c r="F682" s="205"/>
      <c r="G682" s="135">
        <f t="shared" si="83"/>
        <v>0</v>
      </c>
    </row>
    <row r="683" spans="1:7" ht="20.100000000000001" customHeight="1" x14ac:dyDescent="0.2">
      <c r="A683" s="201"/>
      <c r="B683" s="286">
        <f t="shared" si="82"/>
        <v>0</v>
      </c>
      <c r="C683" s="202"/>
      <c r="D683" s="203"/>
      <c r="E683" s="204"/>
      <c r="F683" s="205"/>
      <c r="G683" s="135">
        <f t="shared" si="83"/>
        <v>0</v>
      </c>
    </row>
    <row r="684" spans="1:7" ht="20.100000000000001" customHeight="1" x14ac:dyDescent="0.2">
      <c r="A684" s="201"/>
      <c r="B684" s="286">
        <f t="shared" si="82"/>
        <v>0</v>
      </c>
      <c r="C684" s="202"/>
      <c r="D684" s="203"/>
      <c r="E684" s="204"/>
      <c r="F684" s="205"/>
      <c r="G684" s="135">
        <f t="shared" si="83"/>
        <v>0</v>
      </c>
    </row>
    <row r="685" spans="1:7" ht="20.100000000000001" customHeight="1" x14ac:dyDescent="0.2">
      <c r="A685" s="201"/>
      <c r="B685" s="286">
        <f t="shared" si="82"/>
        <v>0</v>
      </c>
      <c r="C685" s="202"/>
      <c r="D685" s="203"/>
      <c r="E685" s="204"/>
      <c r="F685" s="205"/>
      <c r="G685" s="135">
        <f t="shared" si="83"/>
        <v>0</v>
      </c>
    </row>
    <row r="686" spans="1:7" ht="20.100000000000001" customHeight="1" x14ac:dyDescent="0.2">
      <c r="A686" s="136"/>
      <c r="B686" s="124"/>
      <c r="C686" s="124"/>
      <c r="D686" s="119"/>
      <c r="E686" s="120"/>
      <c r="F686" s="137" t="s">
        <v>34</v>
      </c>
      <c r="G686" s="138">
        <f>SUBTOTAL(9,G676:G685)</f>
        <v>0</v>
      </c>
    </row>
    <row r="687" spans="1:7" ht="20.100000000000001" customHeight="1" x14ac:dyDescent="0.2">
      <c r="A687" s="136"/>
      <c r="B687" s="124"/>
      <c r="C687" s="139" t="s">
        <v>822</v>
      </c>
      <c r="D687" s="119"/>
      <c r="E687" s="120"/>
      <c r="F687" s="124"/>
      <c r="G687" s="140"/>
    </row>
    <row r="688" spans="1:7" ht="20.100000000000001" customHeight="1" x14ac:dyDescent="0.2">
      <c r="A688" s="201"/>
      <c r="B688" s="286">
        <f t="shared" ref="B688:B696" si="84">IF(A688=0,0,VLOOKUP(A688,Tabla_Indices,2,FALSE))</f>
        <v>0</v>
      </c>
      <c r="C688" s="202"/>
      <c r="D688" s="203"/>
      <c r="E688" s="204"/>
      <c r="F688" s="208"/>
      <c r="G688" s="141">
        <f>ROUND(E688*F688,2)</f>
        <v>0</v>
      </c>
    </row>
    <row r="689" spans="1:7" ht="20.100000000000001" customHeight="1" x14ac:dyDescent="0.2">
      <c r="A689" s="201"/>
      <c r="B689" s="286">
        <f t="shared" si="84"/>
        <v>0</v>
      </c>
      <c r="C689" s="207"/>
      <c r="D689" s="203"/>
      <c r="E689" s="204"/>
      <c r="F689" s="205"/>
      <c r="G689" s="141">
        <f t="shared" ref="G689:G696" si="85">ROUND(E689*F689,2)</f>
        <v>0</v>
      </c>
    </row>
    <row r="690" spans="1:7" ht="20.100000000000001" customHeight="1" x14ac:dyDescent="0.2">
      <c r="A690" s="201"/>
      <c r="B690" s="286">
        <f t="shared" si="84"/>
        <v>0</v>
      </c>
      <c r="C690" s="209"/>
      <c r="D690" s="203"/>
      <c r="E690" s="204"/>
      <c r="F690" s="205"/>
      <c r="G690" s="141">
        <f t="shared" si="85"/>
        <v>0</v>
      </c>
    </row>
    <row r="691" spans="1:7" ht="20.100000000000001" customHeight="1" x14ac:dyDescent="0.2">
      <c r="A691" s="201"/>
      <c r="B691" s="286">
        <f t="shared" si="84"/>
        <v>0</v>
      </c>
      <c r="C691" s="209"/>
      <c r="D691" s="203"/>
      <c r="E691" s="204"/>
      <c r="F691" s="205"/>
      <c r="G691" s="141">
        <f t="shared" si="85"/>
        <v>0</v>
      </c>
    </row>
    <row r="692" spans="1:7" ht="20.100000000000001" customHeight="1" x14ac:dyDescent="0.2">
      <c r="A692" s="201"/>
      <c r="B692" s="286">
        <f t="shared" si="84"/>
        <v>0</v>
      </c>
      <c r="C692" s="209"/>
      <c r="D692" s="203"/>
      <c r="E692" s="204"/>
      <c r="F692" s="205"/>
      <c r="G692" s="141">
        <f t="shared" si="85"/>
        <v>0</v>
      </c>
    </row>
    <row r="693" spans="1:7" ht="20.100000000000001" customHeight="1" x14ac:dyDescent="0.2">
      <c r="A693" s="201"/>
      <c r="B693" s="286">
        <f t="shared" si="84"/>
        <v>0</v>
      </c>
      <c r="C693" s="209"/>
      <c r="D693" s="203"/>
      <c r="E693" s="204"/>
      <c r="F693" s="205"/>
      <c r="G693" s="141">
        <f t="shared" si="85"/>
        <v>0</v>
      </c>
    </row>
    <row r="694" spans="1:7" ht="20.100000000000001" customHeight="1" x14ac:dyDescent="0.2">
      <c r="A694" s="201"/>
      <c r="B694" s="286">
        <f t="shared" si="84"/>
        <v>0</v>
      </c>
      <c r="C694" s="202"/>
      <c r="D694" s="203"/>
      <c r="E694" s="204"/>
      <c r="F694" s="205"/>
      <c r="G694" s="141">
        <f t="shared" si="85"/>
        <v>0</v>
      </c>
    </row>
    <row r="695" spans="1:7" ht="20.100000000000001" customHeight="1" x14ac:dyDescent="0.2">
      <c r="A695" s="201"/>
      <c r="B695" s="286">
        <f t="shared" si="84"/>
        <v>0</v>
      </c>
      <c r="C695" s="202"/>
      <c r="D695" s="203"/>
      <c r="E695" s="204"/>
      <c r="F695" s="205"/>
      <c r="G695" s="141">
        <f t="shared" si="85"/>
        <v>0</v>
      </c>
    </row>
    <row r="696" spans="1:7" ht="20.100000000000001" customHeight="1" x14ac:dyDescent="0.2">
      <c r="A696" s="201"/>
      <c r="B696" s="286">
        <f t="shared" si="84"/>
        <v>0</v>
      </c>
      <c r="C696" s="202"/>
      <c r="D696" s="203"/>
      <c r="E696" s="204"/>
      <c r="F696" s="205"/>
      <c r="G696" s="141">
        <f t="shared" si="85"/>
        <v>0</v>
      </c>
    </row>
    <row r="697" spans="1:7" ht="20.100000000000001" customHeight="1" x14ac:dyDescent="0.2">
      <c r="A697" s="142"/>
      <c r="B697" s="119"/>
      <c r="C697" s="124"/>
      <c r="D697" s="119"/>
      <c r="E697" s="120"/>
      <c r="F697" s="137" t="s">
        <v>35</v>
      </c>
      <c r="G697" s="138">
        <f>SUBTOTAL(9,G688:G696)</f>
        <v>0</v>
      </c>
    </row>
    <row r="698" spans="1:7" ht="20.100000000000001" customHeight="1" thickBot="1" x14ac:dyDescent="0.25">
      <c r="A698" s="143"/>
      <c r="B698" s="144"/>
      <c r="C698" s="145"/>
      <c r="D698" s="144"/>
      <c r="E698" s="146"/>
      <c r="F698" s="147"/>
      <c r="G698" s="148"/>
    </row>
    <row r="699" spans="1:7" ht="20.100000000000001" customHeight="1" thickBot="1" x14ac:dyDescent="0.25">
      <c r="A699" s="187" t="str">
        <f>B657</f>
        <v>11</v>
      </c>
      <c r="B699" s="185" t="str">
        <f>C657</f>
        <v>SISTEMA DE RIEGO</v>
      </c>
      <c r="C699" s="149"/>
      <c r="D699" s="149" t="s">
        <v>36</v>
      </c>
      <c r="E699" s="150"/>
      <c r="F699" s="151" t="s">
        <v>37</v>
      </c>
      <c r="G699" s="152">
        <f>SUBTOTAL(9,G662:G698)</f>
        <v>0</v>
      </c>
    </row>
    <row r="700" spans="1:7" ht="20.100000000000001" customHeight="1" thickTop="1" x14ac:dyDescent="0.2"/>
  </sheetData>
  <sheetProtection algorithmName="SHA-512" hashValue="J4ELNPnQyRX7o6mzMGVMaDAapnYtLft3DODDDdMHvmSaFZCaVFQ/XCtpRsYdKKLkClLN3d7BS1o1/jK6Q0ZUeA==" saltValue="KYjMkq3xC4gZmmjqElUHrA==" spinCount="100000" sheet="1" objects="1" scenarios="1"/>
  <mergeCells count="98">
    <mergeCell ref="A401:G401"/>
    <mergeCell ref="A409:B409"/>
    <mergeCell ref="C409:C410"/>
    <mergeCell ref="D409:D410"/>
    <mergeCell ref="E409:E410"/>
    <mergeCell ref="F409:F410"/>
    <mergeCell ref="G409:G410"/>
    <mergeCell ref="A301:G301"/>
    <mergeCell ref="A309:B309"/>
    <mergeCell ref="C309:C310"/>
    <mergeCell ref="D309:D310"/>
    <mergeCell ref="E309:E310"/>
    <mergeCell ref="F309:F310"/>
    <mergeCell ref="G309:G310"/>
    <mergeCell ref="A351:G351"/>
    <mergeCell ref="A359:B359"/>
    <mergeCell ref="C359:C360"/>
    <mergeCell ref="D359:D360"/>
    <mergeCell ref="E359:E360"/>
    <mergeCell ref="F359:F360"/>
    <mergeCell ref="G359:G360"/>
    <mergeCell ref="D209:D210"/>
    <mergeCell ref="E209:E210"/>
    <mergeCell ref="F209:F210"/>
    <mergeCell ref="G209:G210"/>
    <mergeCell ref="A251:G251"/>
    <mergeCell ref="A259:B259"/>
    <mergeCell ref="C259:C260"/>
    <mergeCell ref="D259:D260"/>
    <mergeCell ref="E259:E260"/>
    <mergeCell ref="F259:F260"/>
    <mergeCell ref="G259:G260"/>
    <mergeCell ref="A651:G651"/>
    <mergeCell ref="A601:G601"/>
    <mergeCell ref="A609:B609"/>
    <mergeCell ref="C609:C610"/>
    <mergeCell ref="D609:D610"/>
    <mergeCell ref="E609:E610"/>
    <mergeCell ref="F609:F610"/>
    <mergeCell ref="G609:G610"/>
    <mergeCell ref="A501:G501"/>
    <mergeCell ref="A509:B509"/>
    <mergeCell ref="C509:C510"/>
    <mergeCell ref="D509:D510"/>
    <mergeCell ref="E509:E510"/>
    <mergeCell ref="F509:F510"/>
    <mergeCell ref="G509:G510"/>
    <mergeCell ref="G659:G660"/>
    <mergeCell ref="A551:G551"/>
    <mergeCell ref="A559:B559"/>
    <mergeCell ref="C559:C560"/>
    <mergeCell ref="D559:D560"/>
    <mergeCell ref="E559:E560"/>
    <mergeCell ref="F559:F560"/>
    <mergeCell ref="G559:G560"/>
    <mergeCell ref="A659:B659"/>
    <mergeCell ref="C659:C660"/>
    <mergeCell ref="D659:D660"/>
    <mergeCell ref="E659:E660"/>
    <mergeCell ref="F659:F660"/>
    <mergeCell ref="A451:G451"/>
    <mergeCell ref="A459:B459"/>
    <mergeCell ref="C459:C460"/>
    <mergeCell ref="D459:D460"/>
    <mergeCell ref="E459:E460"/>
    <mergeCell ref="F459:F460"/>
    <mergeCell ref="G459:G460"/>
    <mergeCell ref="G159:G160"/>
    <mergeCell ref="A101:G101"/>
    <mergeCell ref="A109:B109"/>
    <mergeCell ref="C109:C110"/>
    <mergeCell ref="D109:D110"/>
    <mergeCell ref="E109:E110"/>
    <mergeCell ref="F109:F110"/>
    <mergeCell ref="G109:G110"/>
    <mergeCell ref="A201:G201"/>
    <mergeCell ref="A209:B209"/>
    <mergeCell ref="C209:C210"/>
    <mergeCell ref="A51:G51"/>
    <mergeCell ref="A59:B59"/>
    <mergeCell ref="C59:C60"/>
    <mergeCell ref="D59:D60"/>
    <mergeCell ref="E59:E60"/>
    <mergeCell ref="F59:F60"/>
    <mergeCell ref="G59:G60"/>
    <mergeCell ref="A151:G151"/>
    <mergeCell ref="A159:B159"/>
    <mergeCell ref="C159:C160"/>
    <mergeCell ref="D159:D160"/>
    <mergeCell ref="E159:E160"/>
    <mergeCell ref="F159:F160"/>
    <mergeCell ref="A1:G1"/>
    <mergeCell ref="C9:C10"/>
    <mergeCell ref="D9:D10"/>
    <mergeCell ref="E9:E10"/>
    <mergeCell ref="F9:F10"/>
    <mergeCell ref="G9:G10"/>
    <mergeCell ref="A9:B9"/>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rowBreaks count="13" manualBreakCount="13">
    <brk id="50" max="16383" man="1"/>
    <brk id="100" max="16383" man="1"/>
    <brk id="150" max="16383" man="1"/>
    <brk id="200" max="16383" man="1"/>
    <brk id="250" max="16383" man="1"/>
    <brk id="300" max="16383" man="1"/>
    <brk id="350" max="16383" man="1"/>
    <brk id="400" max="16383" man="1"/>
    <brk id="450" max="16383" man="1"/>
    <brk id="500" max="16383" man="1"/>
    <brk id="550" max="16383" man="1"/>
    <brk id="600" max="16383" man="1"/>
    <brk id="650"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43"/>
  <sheetViews>
    <sheetView showZeros="0" view="pageBreakPreview" topLeftCell="P15" zoomScaleNormal="100" zoomScaleSheetLayoutView="100" workbookViewId="0">
      <selection activeCell="X44" sqref="X44"/>
    </sheetView>
  </sheetViews>
  <sheetFormatPr baseColWidth="10" defaultRowHeight="20.100000000000001" customHeight="1" x14ac:dyDescent="0.2"/>
  <cols>
    <col min="1" max="1" width="8.7109375" style="21" customWidth="1"/>
    <col min="2" max="2" width="30.7109375" style="21" customWidth="1"/>
    <col min="3" max="3" width="20.7109375" style="21" customWidth="1"/>
    <col min="4" max="4" width="18.7109375" style="21" customWidth="1"/>
    <col min="5" max="5" width="15.7109375" style="22" customWidth="1"/>
    <col min="6" max="41" width="15.7109375" style="21" customWidth="1"/>
    <col min="42" max="42" width="10.7109375" style="22" customWidth="1"/>
    <col min="43" max="63" width="10.7109375" style="21" customWidth="1"/>
    <col min="64" max="16384" width="11.42578125" style="21"/>
  </cols>
  <sheetData>
    <row r="1" spans="1:43" s="17" customFormat="1" ht="20.100000000000001" customHeight="1" x14ac:dyDescent="0.2">
      <c r="A1" s="15" t="s">
        <v>7</v>
      </c>
      <c r="B1" s="15"/>
      <c r="C1" s="15" t="str">
        <f>Comitente</f>
        <v>DIRECCIÓN DE ESPACIOS VERDE</v>
      </c>
      <c r="D1" s="16"/>
    </row>
    <row r="2" spans="1:43" s="18" customFormat="1" ht="20.100000000000001" customHeight="1" x14ac:dyDescent="0.2">
      <c r="A2" s="25" t="s">
        <v>8</v>
      </c>
      <c r="B2" s="25"/>
      <c r="C2" s="25" t="str">
        <f>Obra</f>
        <v>MANTENIMIENTO ESPACIOS VERDES Y SISTEMA RIEGO ACCESO SUR
RENGLÓN 2</v>
      </c>
    </row>
    <row r="3" spans="1:43" s="18" customFormat="1" ht="20.100000000000001" customHeight="1" x14ac:dyDescent="0.2">
      <c r="A3" s="25" t="s">
        <v>17</v>
      </c>
      <c r="B3" s="25"/>
      <c r="C3" s="25" t="str">
        <f>Ubicación</f>
        <v>DEPARTAMENTOS: CAPITAL - SANTA LUCIA - RIVADAVIA</v>
      </c>
    </row>
    <row r="4" spans="1:43" s="18" customFormat="1" ht="20.100000000000001" customHeight="1" x14ac:dyDescent="0.2">
      <c r="A4" s="25" t="s">
        <v>16</v>
      </c>
      <c r="B4" s="26"/>
      <c r="C4" s="188" t="str">
        <f>Licitación_N°</f>
        <v>8/17</v>
      </c>
    </row>
    <row r="5" spans="1:43" s="18" customFormat="1" ht="20.100000000000001" customHeight="1" x14ac:dyDescent="0.2">
      <c r="A5" s="25" t="s">
        <v>38</v>
      </c>
      <c r="B5" s="26"/>
      <c r="C5" s="189" t="str">
        <f>Expediente_N°</f>
        <v>500-00174-2017</v>
      </c>
    </row>
    <row r="6" spans="1:43" s="18" customFormat="1" ht="20.100000000000001" hidden="1" customHeight="1" x14ac:dyDescent="0.2">
      <c r="A6" s="25" t="s">
        <v>19</v>
      </c>
      <c r="B6" s="26"/>
      <c r="C6" s="192">
        <f>P_Oficial</f>
        <v>32553187.82</v>
      </c>
    </row>
    <row r="7" spans="1:43" s="18" customFormat="1" ht="20.100000000000001" customHeight="1" x14ac:dyDescent="0.2">
      <c r="A7" s="25" t="s">
        <v>1003</v>
      </c>
      <c r="C7" s="193">
        <f>Anticipo_Financiero</f>
        <v>0</v>
      </c>
      <c r="D7" s="27"/>
    </row>
    <row r="8" spans="1:43" s="18" customFormat="1" ht="20.100000000000001" hidden="1" customHeight="1" x14ac:dyDescent="0.2">
      <c r="A8" s="25" t="s">
        <v>1002</v>
      </c>
      <c r="B8" s="26"/>
      <c r="C8" s="190">
        <f>Fecha_Base</f>
        <v>42907</v>
      </c>
    </row>
    <row r="9" spans="1:43" s="18" customFormat="1" ht="20.100000000000001" customHeight="1" x14ac:dyDescent="0.2">
      <c r="A9" s="25" t="s">
        <v>18</v>
      </c>
      <c r="B9" s="26"/>
      <c r="C9" s="191">
        <f>Plazo_Obra</f>
        <v>1080</v>
      </c>
    </row>
    <row r="10" spans="1:43" s="18" customFormat="1" ht="20.100000000000001" customHeight="1" x14ac:dyDescent="0.2">
      <c r="A10" s="25" t="s">
        <v>9</v>
      </c>
      <c r="B10" s="25"/>
      <c r="C10" s="31"/>
    </row>
    <row r="11" spans="1:43" s="18" customFormat="1" ht="20.100000000000001" customHeight="1" x14ac:dyDescent="0.2">
      <c r="A11" s="25" t="s">
        <v>141</v>
      </c>
      <c r="B11" s="26"/>
      <c r="C11" s="192">
        <f>Monto_Oferta</f>
        <v>0</v>
      </c>
    </row>
    <row r="12" spans="1:43" s="14" customFormat="1" ht="20.100000000000001" customHeight="1" x14ac:dyDescent="0.2"/>
    <row r="13" spans="1:43" s="14" customFormat="1" ht="20.100000000000001" customHeight="1" x14ac:dyDescent="0.2">
      <c r="A13" s="307" t="s">
        <v>139</v>
      </c>
      <c r="B13" s="308"/>
      <c r="C13" s="308"/>
      <c r="D13" s="309"/>
      <c r="E13" s="20"/>
      <c r="F13" s="20"/>
      <c r="G13" s="20"/>
      <c r="H13" s="20"/>
    </row>
    <row r="15" spans="1:43" ht="20.100000000000001" customHeight="1" x14ac:dyDescent="0.2">
      <c r="A15" s="312" t="s">
        <v>1009</v>
      </c>
      <c r="B15" s="310" t="s">
        <v>0</v>
      </c>
      <c r="C15" s="310"/>
      <c r="D15" s="313" t="s">
        <v>15</v>
      </c>
      <c r="E15" s="154"/>
      <c r="F15" s="310" t="s">
        <v>22</v>
      </c>
      <c r="G15" s="310"/>
      <c r="H15" s="310"/>
      <c r="I15" s="310"/>
      <c r="J15" s="310"/>
      <c r="K15" s="310"/>
      <c r="L15" s="310"/>
      <c r="M15" s="310"/>
      <c r="N15" s="310"/>
      <c r="O15" s="310"/>
      <c r="P15" s="310"/>
      <c r="Q15" s="310"/>
      <c r="R15" s="310"/>
      <c r="S15" s="310"/>
      <c r="T15" s="310"/>
      <c r="U15" s="310"/>
      <c r="V15" s="310"/>
      <c r="W15" s="310"/>
      <c r="X15" s="310"/>
      <c r="Y15" s="310"/>
      <c r="Z15" s="310"/>
      <c r="AA15" s="310"/>
      <c r="AB15" s="310"/>
      <c r="AC15" s="310"/>
      <c r="AD15" s="310"/>
      <c r="AE15" s="310"/>
      <c r="AF15" s="310"/>
      <c r="AG15" s="310"/>
      <c r="AH15" s="310"/>
      <c r="AI15" s="310"/>
      <c r="AJ15" s="310"/>
      <c r="AK15" s="310"/>
      <c r="AL15" s="310"/>
      <c r="AM15" s="310"/>
      <c r="AN15" s="310"/>
      <c r="AO15" s="310"/>
      <c r="AP15" s="84"/>
      <c r="AQ15" s="311" t="s">
        <v>21</v>
      </c>
    </row>
    <row r="16" spans="1:43" ht="20.100000000000001" customHeight="1" x14ac:dyDescent="0.2">
      <c r="A16" s="312"/>
      <c r="B16" s="310"/>
      <c r="C16" s="310"/>
      <c r="D16" s="313"/>
      <c r="E16" s="154">
        <v>0</v>
      </c>
      <c r="F16" s="94">
        <v>1</v>
      </c>
      <c r="G16" s="94">
        <f>F16+1</f>
        <v>2</v>
      </c>
      <c r="H16" s="94">
        <f t="shared" ref="H16:AO16" si="0">G16+1</f>
        <v>3</v>
      </c>
      <c r="I16" s="94">
        <f t="shared" si="0"/>
        <v>4</v>
      </c>
      <c r="J16" s="94">
        <f t="shared" si="0"/>
        <v>5</v>
      </c>
      <c r="K16" s="94">
        <f t="shared" si="0"/>
        <v>6</v>
      </c>
      <c r="L16" s="94">
        <f t="shared" si="0"/>
        <v>7</v>
      </c>
      <c r="M16" s="94">
        <f t="shared" si="0"/>
        <v>8</v>
      </c>
      <c r="N16" s="94">
        <f t="shared" si="0"/>
        <v>9</v>
      </c>
      <c r="O16" s="94">
        <f t="shared" si="0"/>
        <v>10</v>
      </c>
      <c r="P16" s="94">
        <f t="shared" si="0"/>
        <v>11</v>
      </c>
      <c r="Q16" s="94">
        <f t="shared" si="0"/>
        <v>12</v>
      </c>
      <c r="R16" s="94">
        <f t="shared" si="0"/>
        <v>13</v>
      </c>
      <c r="S16" s="94">
        <f t="shared" si="0"/>
        <v>14</v>
      </c>
      <c r="T16" s="94">
        <f t="shared" si="0"/>
        <v>15</v>
      </c>
      <c r="U16" s="94">
        <f t="shared" si="0"/>
        <v>16</v>
      </c>
      <c r="V16" s="94">
        <f t="shared" si="0"/>
        <v>17</v>
      </c>
      <c r="W16" s="94">
        <f t="shared" si="0"/>
        <v>18</v>
      </c>
      <c r="X16" s="94">
        <f t="shared" si="0"/>
        <v>19</v>
      </c>
      <c r="Y16" s="94">
        <f t="shared" si="0"/>
        <v>20</v>
      </c>
      <c r="Z16" s="94">
        <f t="shared" si="0"/>
        <v>21</v>
      </c>
      <c r="AA16" s="94">
        <f t="shared" si="0"/>
        <v>22</v>
      </c>
      <c r="AB16" s="94">
        <f t="shared" si="0"/>
        <v>23</v>
      </c>
      <c r="AC16" s="94">
        <f t="shared" si="0"/>
        <v>24</v>
      </c>
      <c r="AD16" s="94">
        <f t="shared" si="0"/>
        <v>25</v>
      </c>
      <c r="AE16" s="94">
        <f t="shared" si="0"/>
        <v>26</v>
      </c>
      <c r="AF16" s="94">
        <f t="shared" si="0"/>
        <v>27</v>
      </c>
      <c r="AG16" s="94">
        <f t="shared" si="0"/>
        <v>28</v>
      </c>
      <c r="AH16" s="94">
        <f t="shared" si="0"/>
        <v>29</v>
      </c>
      <c r="AI16" s="94">
        <f t="shared" si="0"/>
        <v>30</v>
      </c>
      <c r="AJ16" s="94">
        <f t="shared" si="0"/>
        <v>31</v>
      </c>
      <c r="AK16" s="94">
        <f t="shared" si="0"/>
        <v>32</v>
      </c>
      <c r="AL16" s="94">
        <f t="shared" si="0"/>
        <v>33</v>
      </c>
      <c r="AM16" s="94">
        <f t="shared" si="0"/>
        <v>34</v>
      </c>
      <c r="AN16" s="94">
        <f t="shared" si="0"/>
        <v>35</v>
      </c>
      <c r="AO16" s="94">
        <f t="shared" si="0"/>
        <v>36</v>
      </c>
      <c r="AP16" s="85"/>
      <c r="AQ16" s="311"/>
    </row>
    <row r="17" spans="1:43" ht="20.100000000000001" customHeight="1" x14ac:dyDescent="0.2">
      <c r="A17" s="95"/>
      <c r="B17" s="159"/>
      <c r="C17" s="159"/>
      <c r="D17" s="160"/>
      <c r="E17" s="154"/>
      <c r="F17" s="96"/>
      <c r="G17" s="167"/>
      <c r="H17" s="167"/>
      <c r="I17" s="167"/>
      <c r="J17" s="167"/>
      <c r="K17" s="167"/>
      <c r="L17" s="167"/>
      <c r="M17" s="167"/>
      <c r="N17" s="167"/>
      <c r="O17" s="167"/>
      <c r="P17" s="167"/>
      <c r="Q17" s="167"/>
      <c r="R17" s="167"/>
      <c r="S17" s="167"/>
      <c r="T17" s="167"/>
      <c r="U17" s="167"/>
      <c r="V17" s="167"/>
      <c r="W17" s="167"/>
      <c r="X17" s="167"/>
      <c r="Y17" s="167"/>
      <c r="Z17" s="167"/>
      <c r="AA17" s="167"/>
      <c r="AB17" s="167"/>
      <c r="AC17" s="167"/>
      <c r="AD17" s="167"/>
      <c r="AE17" s="167"/>
      <c r="AF17" s="167"/>
      <c r="AG17" s="167"/>
      <c r="AH17" s="167"/>
      <c r="AI17" s="167"/>
      <c r="AJ17" s="167"/>
      <c r="AK17" s="167"/>
      <c r="AL17" s="167"/>
      <c r="AM17" s="167"/>
      <c r="AN17" s="167"/>
      <c r="AO17" s="167"/>
      <c r="AP17" s="85"/>
      <c r="AQ17" s="86"/>
    </row>
    <row r="18" spans="1:43" ht="20.100000000000001" customHeight="1" x14ac:dyDescent="0.2">
      <c r="A18" s="157">
        <f>CyP!A18</f>
        <v>1</v>
      </c>
      <c r="B18" s="97" t="str">
        <f t="shared" ref="B18:B33" si="1">IFERROR(VLOOKUP(A18,Computo_Presupuesto,2,FALSE),"")</f>
        <v>SIEGA Y CONTROL DE LA CARPETA VERDE</v>
      </c>
      <c r="C18" s="98"/>
      <c r="D18" s="29">
        <f t="shared" ref="D18:D33" si="2">IF(A18="","",VLOOKUP(A18,Computo_Presupuesto,8,FALSE))</f>
        <v>0</v>
      </c>
      <c r="E18" s="100"/>
      <c r="F18" s="287">
        <v>0.01</v>
      </c>
      <c r="G18" s="287">
        <v>0.01</v>
      </c>
      <c r="H18" s="287">
        <v>0.01</v>
      </c>
      <c r="I18" s="287">
        <v>0.01</v>
      </c>
      <c r="J18" s="287">
        <v>0.01</v>
      </c>
      <c r="K18" s="287">
        <v>0.01</v>
      </c>
      <c r="L18" s="287">
        <v>0.01</v>
      </c>
      <c r="M18" s="287">
        <v>0.01</v>
      </c>
      <c r="N18" s="287">
        <v>0.01</v>
      </c>
      <c r="O18" s="287">
        <v>0.01</v>
      </c>
      <c r="P18" s="288">
        <v>1</v>
      </c>
      <c r="Q18" s="288">
        <v>1</v>
      </c>
      <c r="R18" s="288">
        <v>1</v>
      </c>
      <c r="S18" s="288">
        <v>1</v>
      </c>
      <c r="T18" s="288">
        <v>1</v>
      </c>
      <c r="U18" s="288">
        <v>1</v>
      </c>
      <c r="V18" s="288">
        <v>1</v>
      </c>
      <c r="W18" s="288">
        <v>1</v>
      </c>
      <c r="X18" s="288">
        <v>1</v>
      </c>
      <c r="Y18" s="288">
        <v>1</v>
      </c>
      <c r="Z18" s="288">
        <v>1</v>
      </c>
      <c r="AA18" s="288">
        <v>1</v>
      </c>
      <c r="AB18" s="288">
        <v>1</v>
      </c>
      <c r="AC18" s="288">
        <v>1</v>
      </c>
      <c r="AD18" s="288">
        <v>1</v>
      </c>
      <c r="AE18" s="288">
        <v>1</v>
      </c>
      <c r="AF18" s="288">
        <v>1</v>
      </c>
      <c r="AG18" s="288">
        <v>1</v>
      </c>
      <c r="AH18" s="288">
        <v>1</v>
      </c>
      <c r="AI18" s="288">
        <v>1</v>
      </c>
      <c r="AJ18" s="288">
        <v>1</v>
      </c>
      <c r="AK18" s="288">
        <v>1</v>
      </c>
      <c r="AL18" s="288">
        <v>1</v>
      </c>
      <c r="AM18" s="288">
        <v>1</v>
      </c>
      <c r="AN18" s="288">
        <v>1</v>
      </c>
      <c r="AO18" s="288">
        <v>1</v>
      </c>
      <c r="AP18" s="87"/>
      <c r="AQ18" s="88">
        <f t="shared" ref="AQ18:AQ34" si="3">SUM(F18:AO18)</f>
        <v>26.1</v>
      </c>
    </row>
    <row r="19" spans="1:43" ht="20.100000000000001" customHeight="1" x14ac:dyDescent="0.2">
      <c r="A19" s="157" t="str">
        <f>CyP!A19</f>
        <v>2</v>
      </c>
      <c r="B19" s="97" t="str">
        <f t="shared" si="1"/>
        <v>LIMPIEZA</v>
      </c>
      <c r="C19" s="98"/>
      <c r="D19" s="29">
        <f t="shared" si="2"/>
        <v>0</v>
      </c>
      <c r="E19" s="155"/>
      <c r="F19" s="287"/>
      <c r="G19" s="287"/>
      <c r="H19" s="287"/>
      <c r="I19" s="287"/>
      <c r="J19" s="287"/>
      <c r="K19" s="287"/>
      <c r="L19" s="287"/>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7"/>
      <c r="AL19" s="287"/>
      <c r="AM19" s="287"/>
      <c r="AN19" s="287"/>
      <c r="AO19" s="287"/>
      <c r="AP19" s="89"/>
      <c r="AQ19" s="88">
        <f t="shared" si="3"/>
        <v>0</v>
      </c>
    </row>
    <row r="20" spans="1:43" ht="20.100000000000001" customHeight="1" x14ac:dyDescent="0.2">
      <c r="A20" s="157" t="str">
        <f>CyP!A20</f>
        <v>2-1</v>
      </c>
      <c r="B20" s="97" t="str">
        <f t="shared" si="1"/>
        <v>Recolección de cesped</v>
      </c>
      <c r="C20" s="98"/>
      <c r="D20" s="29">
        <f t="shared" si="2"/>
        <v>0</v>
      </c>
      <c r="E20" s="155"/>
      <c r="F20" s="287">
        <v>0.02</v>
      </c>
      <c r="G20" s="287">
        <v>0.02</v>
      </c>
      <c r="H20" s="287">
        <v>0.02</v>
      </c>
      <c r="I20" s="287">
        <v>0.02</v>
      </c>
      <c r="J20" s="287">
        <v>0.02</v>
      </c>
      <c r="K20" s="287">
        <v>0.02</v>
      </c>
      <c r="L20" s="287">
        <v>0.02</v>
      </c>
      <c r="M20" s="287">
        <v>0.02</v>
      </c>
      <c r="N20" s="287">
        <v>0.02</v>
      </c>
      <c r="O20" s="287">
        <v>0.02</v>
      </c>
      <c r="P20" s="287">
        <v>0.02</v>
      </c>
      <c r="Q20" s="287">
        <v>0.02</v>
      </c>
      <c r="R20" s="287">
        <v>0.02</v>
      </c>
      <c r="S20" s="287">
        <v>0.02</v>
      </c>
      <c r="T20" s="287">
        <v>0.02</v>
      </c>
      <c r="U20" s="287">
        <v>0.02</v>
      </c>
      <c r="V20" s="287">
        <v>0.02</v>
      </c>
      <c r="W20" s="287">
        <v>0.02</v>
      </c>
      <c r="X20" s="287">
        <v>0.02</v>
      </c>
      <c r="Y20" s="287">
        <v>0.02</v>
      </c>
      <c r="Z20" s="287">
        <v>0.02</v>
      </c>
      <c r="AA20" s="287">
        <v>0.02</v>
      </c>
      <c r="AB20" s="287">
        <v>0.02</v>
      </c>
      <c r="AC20" s="287">
        <v>0.02</v>
      </c>
      <c r="AD20" s="287">
        <v>0.02</v>
      </c>
      <c r="AE20" s="287">
        <v>0.02</v>
      </c>
      <c r="AF20" s="287">
        <v>0.02</v>
      </c>
      <c r="AG20" s="287">
        <v>0.02</v>
      </c>
      <c r="AH20" s="287">
        <v>0.02</v>
      </c>
      <c r="AI20" s="287">
        <v>0.02</v>
      </c>
      <c r="AJ20" s="287">
        <v>0.02</v>
      </c>
      <c r="AK20" s="287">
        <v>0.02</v>
      </c>
      <c r="AL20" s="287">
        <v>0.02</v>
      </c>
      <c r="AM20" s="287">
        <v>0.02</v>
      </c>
      <c r="AN20" s="287">
        <v>0.02</v>
      </c>
      <c r="AO20" s="287">
        <v>0.02</v>
      </c>
      <c r="AP20" s="89"/>
      <c r="AQ20" s="88">
        <f t="shared" si="3"/>
        <v>0.72000000000000031</v>
      </c>
    </row>
    <row r="21" spans="1:43" ht="20.100000000000001" customHeight="1" x14ac:dyDescent="0.2">
      <c r="A21" s="157" t="str">
        <f>CyP!A21</f>
        <v>2-2</v>
      </c>
      <c r="B21" s="97" t="str">
        <f t="shared" si="1"/>
        <v>Recolección y transporte de residuos</v>
      </c>
      <c r="C21" s="98"/>
      <c r="D21" s="29">
        <f t="shared" si="2"/>
        <v>0</v>
      </c>
      <c r="E21" s="155"/>
      <c r="F21" s="287">
        <v>0.03</v>
      </c>
      <c r="G21" s="287">
        <v>0.03</v>
      </c>
      <c r="H21" s="287">
        <v>0.03</v>
      </c>
      <c r="I21" s="287">
        <v>0.03</v>
      </c>
      <c r="J21" s="287">
        <v>0.03</v>
      </c>
      <c r="K21" s="287">
        <v>0.03</v>
      </c>
      <c r="L21" s="287">
        <v>0.03</v>
      </c>
      <c r="M21" s="287">
        <v>0.03</v>
      </c>
      <c r="N21" s="287">
        <v>0.03</v>
      </c>
      <c r="O21" s="287">
        <v>0.03</v>
      </c>
      <c r="P21" s="287">
        <v>0.03</v>
      </c>
      <c r="Q21" s="287">
        <v>0.03</v>
      </c>
      <c r="R21" s="287">
        <v>0.03</v>
      </c>
      <c r="S21" s="287">
        <v>0.03</v>
      </c>
      <c r="T21" s="287">
        <v>0.03</v>
      </c>
      <c r="U21" s="287">
        <v>0.03</v>
      </c>
      <c r="V21" s="287">
        <v>0.03</v>
      </c>
      <c r="W21" s="287">
        <v>0.03</v>
      </c>
      <c r="X21" s="287">
        <v>0.03</v>
      </c>
      <c r="Y21" s="287">
        <v>0.03</v>
      </c>
      <c r="Z21" s="287">
        <v>0.03</v>
      </c>
      <c r="AA21" s="287">
        <v>0.03</v>
      </c>
      <c r="AB21" s="287">
        <v>0.03</v>
      </c>
      <c r="AC21" s="287">
        <v>0.03</v>
      </c>
      <c r="AD21" s="287">
        <v>0.03</v>
      </c>
      <c r="AE21" s="287">
        <v>0.03</v>
      </c>
      <c r="AF21" s="287">
        <v>0.03</v>
      </c>
      <c r="AG21" s="287">
        <v>0.03</v>
      </c>
      <c r="AH21" s="287">
        <v>0.03</v>
      </c>
      <c r="AI21" s="287">
        <v>0.03</v>
      </c>
      <c r="AJ21" s="287">
        <v>0.03</v>
      </c>
      <c r="AK21" s="287">
        <v>0.03</v>
      </c>
      <c r="AL21" s="287">
        <v>0.03</v>
      </c>
      <c r="AM21" s="287">
        <v>0.03</v>
      </c>
      <c r="AN21" s="287">
        <v>0.03</v>
      </c>
      <c r="AO21" s="287">
        <v>0.03</v>
      </c>
      <c r="AP21" s="89"/>
      <c r="AQ21" s="88">
        <f t="shared" si="3"/>
        <v>1.0800000000000007</v>
      </c>
    </row>
    <row r="22" spans="1:43" ht="20.100000000000001" customHeight="1" x14ac:dyDescent="0.2">
      <c r="A22" s="157" t="str">
        <f>CyP!A22</f>
        <v>2-3</v>
      </c>
      <c r="B22" s="97" t="str">
        <f t="shared" si="1"/>
        <v>Limpieza canales y desagues</v>
      </c>
      <c r="C22" s="98"/>
      <c r="D22" s="29">
        <f t="shared" si="2"/>
        <v>0</v>
      </c>
      <c r="E22" s="155"/>
      <c r="F22" s="287">
        <v>0.02</v>
      </c>
      <c r="G22" s="287">
        <v>0.02</v>
      </c>
      <c r="H22" s="287">
        <v>0.02</v>
      </c>
      <c r="I22" s="287">
        <v>0.02</v>
      </c>
      <c r="J22" s="287">
        <v>0.02</v>
      </c>
      <c r="K22" s="287">
        <v>0.02</v>
      </c>
      <c r="L22" s="287">
        <v>0.02</v>
      </c>
      <c r="M22" s="287">
        <v>0.02</v>
      </c>
      <c r="N22" s="287">
        <v>0.02</v>
      </c>
      <c r="O22" s="287">
        <v>0.02</v>
      </c>
      <c r="P22" s="287">
        <v>0.02</v>
      </c>
      <c r="Q22" s="287">
        <v>0.02</v>
      </c>
      <c r="R22" s="287">
        <v>0.02</v>
      </c>
      <c r="S22" s="287">
        <v>0.02</v>
      </c>
      <c r="T22" s="287">
        <v>0.02</v>
      </c>
      <c r="U22" s="287">
        <v>0.02</v>
      </c>
      <c r="V22" s="287">
        <v>0.02</v>
      </c>
      <c r="W22" s="287">
        <v>0.02</v>
      </c>
      <c r="X22" s="287">
        <v>0.02</v>
      </c>
      <c r="Y22" s="287">
        <v>0.02</v>
      </c>
      <c r="Z22" s="287">
        <v>0.02</v>
      </c>
      <c r="AA22" s="287">
        <v>0.02</v>
      </c>
      <c r="AB22" s="287">
        <v>0.02</v>
      </c>
      <c r="AC22" s="287">
        <v>0.02</v>
      </c>
      <c r="AD22" s="287">
        <v>0.02</v>
      </c>
      <c r="AE22" s="287">
        <v>0.02</v>
      </c>
      <c r="AF22" s="287">
        <v>0.02</v>
      </c>
      <c r="AG22" s="287">
        <v>0.02</v>
      </c>
      <c r="AH22" s="287">
        <v>0.02</v>
      </c>
      <c r="AI22" s="287">
        <v>0.02</v>
      </c>
      <c r="AJ22" s="287">
        <v>0.02</v>
      </c>
      <c r="AK22" s="287">
        <v>0.02</v>
      </c>
      <c r="AL22" s="287">
        <v>0.02</v>
      </c>
      <c r="AM22" s="287">
        <v>0.02</v>
      </c>
      <c r="AN22" s="287">
        <v>0.02</v>
      </c>
      <c r="AO22" s="287">
        <v>0.02</v>
      </c>
      <c r="AP22" s="89"/>
      <c r="AQ22" s="88">
        <f t="shared" si="3"/>
        <v>0.72000000000000031</v>
      </c>
    </row>
    <row r="23" spans="1:43" ht="20.100000000000001" customHeight="1" x14ac:dyDescent="0.2">
      <c r="A23" s="157" t="str">
        <f>CyP!A23</f>
        <v>3</v>
      </c>
      <c r="B23" s="97" t="str">
        <f t="shared" si="1"/>
        <v>CONTROL DE LA VEGETACION, JARDINERÍA</v>
      </c>
      <c r="C23" s="98"/>
      <c r="D23" s="29">
        <f t="shared" si="2"/>
        <v>0</v>
      </c>
      <c r="E23" s="155"/>
      <c r="F23" s="287">
        <v>0.03</v>
      </c>
      <c r="G23" s="287">
        <v>0.03</v>
      </c>
      <c r="H23" s="287">
        <v>0.03</v>
      </c>
      <c r="I23" s="287">
        <v>0.03</v>
      </c>
      <c r="J23" s="287">
        <v>0.03</v>
      </c>
      <c r="K23" s="287">
        <v>0.03</v>
      </c>
      <c r="L23" s="287">
        <v>0.03</v>
      </c>
      <c r="M23" s="287">
        <v>0.03</v>
      </c>
      <c r="N23" s="287">
        <v>0.03</v>
      </c>
      <c r="O23" s="287">
        <v>0.03</v>
      </c>
      <c r="P23" s="287">
        <v>0.03</v>
      </c>
      <c r="Q23" s="287">
        <v>0.03</v>
      </c>
      <c r="R23" s="287">
        <v>0.03</v>
      </c>
      <c r="S23" s="287">
        <v>0.03</v>
      </c>
      <c r="T23" s="287">
        <v>0.03</v>
      </c>
      <c r="U23" s="287">
        <v>0.03</v>
      </c>
      <c r="V23" s="287">
        <v>0.03</v>
      </c>
      <c r="W23" s="287">
        <v>0.03</v>
      </c>
      <c r="X23" s="287">
        <v>0.03</v>
      </c>
      <c r="Y23" s="287">
        <v>0.03</v>
      </c>
      <c r="Z23" s="287">
        <v>0.03</v>
      </c>
      <c r="AA23" s="287">
        <v>0.03</v>
      </c>
      <c r="AB23" s="287">
        <v>0.03</v>
      </c>
      <c r="AC23" s="287">
        <v>0.03</v>
      </c>
      <c r="AD23" s="287">
        <v>0.03</v>
      </c>
      <c r="AE23" s="287">
        <v>0.03</v>
      </c>
      <c r="AF23" s="287">
        <v>0.03</v>
      </c>
      <c r="AG23" s="287">
        <v>0.03</v>
      </c>
      <c r="AH23" s="287">
        <v>0.03</v>
      </c>
      <c r="AI23" s="287">
        <v>0.01</v>
      </c>
      <c r="AJ23" s="287">
        <v>0.02</v>
      </c>
      <c r="AK23" s="287">
        <v>0.01</v>
      </c>
      <c r="AL23" s="287">
        <v>0.02</v>
      </c>
      <c r="AM23" s="287">
        <v>0.02</v>
      </c>
      <c r="AN23" s="287">
        <v>0.03</v>
      </c>
      <c r="AO23" s="287">
        <v>0.02</v>
      </c>
      <c r="AP23" s="89"/>
      <c r="AQ23" s="88">
        <f t="shared" si="3"/>
        <v>1.0000000000000007</v>
      </c>
    </row>
    <row r="24" spans="1:43" ht="20.100000000000001" customHeight="1" x14ac:dyDescent="0.2">
      <c r="A24" s="157" t="str">
        <f>CyP!A24</f>
        <v>4</v>
      </c>
      <c r="B24" s="97" t="str">
        <f t="shared" si="1"/>
        <v>APLICACIÓN DE AGROQUÍMICOS</v>
      </c>
      <c r="C24" s="98"/>
      <c r="D24" s="29">
        <f t="shared" si="2"/>
        <v>0</v>
      </c>
      <c r="E24" s="155"/>
      <c r="F24" s="287">
        <v>0.02</v>
      </c>
      <c r="G24" s="287">
        <v>0.02</v>
      </c>
      <c r="H24" s="287">
        <v>0.02</v>
      </c>
      <c r="I24" s="287">
        <v>0.02</v>
      </c>
      <c r="J24" s="287">
        <v>0.02</v>
      </c>
      <c r="K24" s="287">
        <v>0.02</v>
      </c>
      <c r="L24" s="287">
        <v>0.02</v>
      </c>
      <c r="M24" s="287">
        <v>0.02</v>
      </c>
      <c r="N24" s="287">
        <v>0.02</v>
      </c>
      <c r="O24" s="287">
        <v>0.02</v>
      </c>
      <c r="P24" s="287">
        <v>0.02</v>
      </c>
      <c r="Q24" s="287">
        <v>0.02</v>
      </c>
      <c r="R24" s="287">
        <v>0.02</v>
      </c>
      <c r="S24" s="287">
        <v>0.02</v>
      </c>
      <c r="T24" s="287">
        <v>0.02</v>
      </c>
      <c r="U24" s="287">
        <v>0.02</v>
      </c>
      <c r="V24" s="287">
        <v>0.02</v>
      </c>
      <c r="W24" s="287">
        <v>0.02</v>
      </c>
      <c r="X24" s="287">
        <v>0.02</v>
      </c>
      <c r="Y24" s="287">
        <v>0.02</v>
      </c>
      <c r="Z24" s="287">
        <v>0.02</v>
      </c>
      <c r="AA24" s="287">
        <v>0.02</v>
      </c>
      <c r="AB24" s="287">
        <v>0.02</v>
      </c>
      <c r="AC24" s="287">
        <v>0.02</v>
      </c>
      <c r="AD24" s="287">
        <v>0.02</v>
      </c>
      <c r="AE24" s="287">
        <v>0.02</v>
      </c>
      <c r="AF24" s="287">
        <v>0.02</v>
      </c>
      <c r="AG24" s="287">
        <v>0.02</v>
      </c>
      <c r="AH24" s="287">
        <v>0.02</v>
      </c>
      <c r="AI24" s="287">
        <v>0.02</v>
      </c>
      <c r="AJ24" s="287">
        <v>0.02</v>
      </c>
      <c r="AK24" s="287">
        <v>0.02</v>
      </c>
      <c r="AL24" s="287">
        <v>0.02</v>
      </c>
      <c r="AM24" s="287">
        <v>0.02</v>
      </c>
      <c r="AN24" s="287">
        <v>0.02</v>
      </c>
      <c r="AO24" s="287">
        <v>0.02</v>
      </c>
      <c r="AP24" s="89"/>
      <c r="AQ24" s="88">
        <f t="shared" si="3"/>
        <v>0.72000000000000031</v>
      </c>
    </row>
    <row r="25" spans="1:43" ht="20.100000000000001" customHeight="1" x14ac:dyDescent="0.2">
      <c r="A25" s="157" t="str">
        <f>CyP!A25</f>
        <v>5</v>
      </c>
      <c r="B25" s="97" t="str">
        <f t="shared" si="1"/>
        <v>FERTILIZACIÓN</v>
      </c>
      <c r="C25" s="98"/>
      <c r="D25" s="29">
        <f t="shared" si="2"/>
        <v>0</v>
      </c>
      <c r="E25" s="155"/>
      <c r="F25" s="287">
        <v>0.01</v>
      </c>
      <c r="G25" s="287">
        <v>0.01</v>
      </c>
      <c r="H25" s="287">
        <v>0.01</v>
      </c>
      <c r="I25" s="287">
        <v>0.01</v>
      </c>
      <c r="J25" s="287">
        <v>0.01</v>
      </c>
      <c r="K25" s="287">
        <v>0.01</v>
      </c>
      <c r="L25" s="287">
        <v>0.01</v>
      </c>
      <c r="M25" s="287">
        <v>0.01</v>
      </c>
      <c r="N25" s="287">
        <v>0.03</v>
      </c>
      <c r="O25" s="287">
        <v>0.03</v>
      </c>
      <c r="P25" s="287">
        <v>0.03</v>
      </c>
      <c r="Q25" s="287">
        <v>0.03</v>
      </c>
      <c r="R25" s="287">
        <v>0.03</v>
      </c>
      <c r="S25" s="287">
        <v>0.03</v>
      </c>
      <c r="T25" s="287">
        <v>0.03</v>
      </c>
      <c r="U25" s="287">
        <v>0.03</v>
      </c>
      <c r="V25" s="287">
        <v>0.03</v>
      </c>
      <c r="W25" s="287">
        <v>0.03</v>
      </c>
      <c r="X25" s="287">
        <v>0.03</v>
      </c>
      <c r="Y25" s="287">
        <v>0.03</v>
      </c>
      <c r="Z25" s="287">
        <v>0.03</v>
      </c>
      <c r="AA25" s="287">
        <v>0.03</v>
      </c>
      <c r="AB25" s="287">
        <v>0.03</v>
      </c>
      <c r="AC25" s="287">
        <v>0.03</v>
      </c>
      <c r="AD25" s="287">
        <v>0.03</v>
      </c>
      <c r="AE25" s="287">
        <v>0.03</v>
      </c>
      <c r="AF25" s="287">
        <v>0.03</v>
      </c>
      <c r="AG25" s="287">
        <v>0.03</v>
      </c>
      <c r="AH25" s="287">
        <v>0.03</v>
      </c>
      <c r="AI25" s="287">
        <v>0.03</v>
      </c>
      <c r="AJ25" s="287">
        <v>0.03</v>
      </c>
      <c r="AK25" s="287">
        <v>0.03</v>
      </c>
      <c r="AL25" s="287">
        <v>0.03</v>
      </c>
      <c r="AM25" s="287">
        <v>0.03</v>
      </c>
      <c r="AN25" s="287">
        <v>0.03</v>
      </c>
      <c r="AO25" s="287">
        <v>0.03</v>
      </c>
      <c r="AP25" s="89"/>
      <c r="AQ25" s="88">
        <f t="shared" si="3"/>
        <v>0.9200000000000006</v>
      </c>
    </row>
    <row r="26" spans="1:43" ht="20.100000000000001" customHeight="1" x14ac:dyDescent="0.2">
      <c r="A26" s="157" t="str">
        <f>CyP!A26</f>
        <v>6</v>
      </c>
      <c r="B26" s="97" t="str">
        <f t="shared" si="1"/>
        <v>APORTE DE TIERRA Y RESIEMBRA</v>
      </c>
      <c r="C26" s="98"/>
      <c r="D26" s="29">
        <f t="shared" si="2"/>
        <v>0</v>
      </c>
      <c r="E26" s="155"/>
      <c r="F26" s="287"/>
      <c r="G26" s="287"/>
      <c r="H26" s="287"/>
      <c r="I26" s="287"/>
      <c r="J26" s="287"/>
      <c r="K26" s="287"/>
      <c r="L26" s="287"/>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7"/>
      <c r="AL26" s="287"/>
      <c r="AM26" s="287"/>
      <c r="AN26" s="287"/>
      <c r="AO26" s="287"/>
      <c r="AP26" s="89"/>
      <c r="AQ26" s="88">
        <f t="shared" si="3"/>
        <v>0</v>
      </c>
    </row>
    <row r="27" spans="1:43" ht="20.100000000000001" customHeight="1" x14ac:dyDescent="0.2">
      <c r="A27" s="157" t="str">
        <f>CyP!A27</f>
        <v>6-1</v>
      </c>
      <c r="B27" s="97" t="str">
        <f t="shared" si="1"/>
        <v>Aporte de tierra para relleno.</v>
      </c>
      <c r="C27" s="98"/>
      <c r="D27" s="29">
        <f t="shared" si="2"/>
        <v>0</v>
      </c>
      <c r="E27" s="155"/>
      <c r="F27" s="287">
        <v>0.02</v>
      </c>
      <c r="G27" s="287">
        <v>0.02</v>
      </c>
      <c r="H27" s="287">
        <v>0.02</v>
      </c>
      <c r="I27" s="287">
        <v>0.02</v>
      </c>
      <c r="J27" s="287">
        <v>0.02</v>
      </c>
      <c r="K27" s="287">
        <v>0.02</v>
      </c>
      <c r="L27" s="287">
        <v>0.02</v>
      </c>
      <c r="M27" s="287">
        <v>0.02</v>
      </c>
      <c r="N27" s="287">
        <v>0.02</v>
      </c>
      <c r="O27" s="287">
        <v>0.02</v>
      </c>
      <c r="P27" s="287">
        <v>0.02</v>
      </c>
      <c r="Q27" s="287">
        <v>0.02</v>
      </c>
      <c r="R27" s="287">
        <v>0.02</v>
      </c>
      <c r="S27" s="287">
        <v>0.02</v>
      </c>
      <c r="T27" s="287">
        <v>0.02</v>
      </c>
      <c r="U27" s="287">
        <v>0.02</v>
      </c>
      <c r="V27" s="287">
        <v>0.02</v>
      </c>
      <c r="W27" s="287">
        <v>0.02</v>
      </c>
      <c r="X27" s="287">
        <v>0.02</v>
      </c>
      <c r="Y27" s="287">
        <v>0.02</v>
      </c>
      <c r="Z27" s="287">
        <v>0.02</v>
      </c>
      <c r="AA27" s="287">
        <v>0.02</v>
      </c>
      <c r="AB27" s="287">
        <v>0.02</v>
      </c>
      <c r="AC27" s="287">
        <v>0.02</v>
      </c>
      <c r="AD27" s="287">
        <v>0.02</v>
      </c>
      <c r="AE27" s="287">
        <v>0.03</v>
      </c>
      <c r="AF27" s="287">
        <v>0.03</v>
      </c>
      <c r="AG27" s="287">
        <v>0.03</v>
      </c>
      <c r="AH27" s="287">
        <v>0.03</v>
      </c>
      <c r="AI27" s="287">
        <v>0.03</v>
      </c>
      <c r="AJ27" s="287">
        <v>0.03</v>
      </c>
      <c r="AK27" s="287">
        <v>0.03</v>
      </c>
      <c r="AL27" s="287">
        <v>0.03</v>
      </c>
      <c r="AM27" s="287">
        <v>0.03</v>
      </c>
      <c r="AN27" s="287">
        <v>0.03</v>
      </c>
      <c r="AO27" s="287">
        <v>0.03</v>
      </c>
      <c r="AP27" s="89"/>
      <c r="AQ27" s="88">
        <f t="shared" si="3"/>
        <v>0.8300000000000004</v>
      </c>
    </row>
    <row r="28" spans="1:43" ht="20.100000000000001" customHeight="1" x14ac:dyDescent="0.2">
      <c r="A28" s="157" t="str">
        <f>CyP!A28</f>
        <v>6-2</v>
      </c>
      <c r="B28" s="97" t="str">
        <f t="shared" si="1"/>
        <v>Resiembra de semillas de Cynodon dactylon</v>
      </c>
      <c r="C28" s="98"/>
      <c r="D28" s="29">
        <f t="shared" si="2"/>
        <v>0</v>
      </c>
      <c r="E28" s="155"/>
      <c r="F28" s="287">
        <v>0.03</v>
      </c>
      <c r="G28" s="287">
        <v>0.03</v>
      </c>
      <c r="H28" s="287">
        <v>0.03</v>
      </c>
      <c r="I28" s="287">
        <v>0.03</v>
      </c>
      <c r="J28" s="287">
        <v>0.03</v>
      </c>
      <c r="K28" s="287">
        <v>0.03</v>
      </c>
      <c r="L28" s="287">
        <v>0.03</v>
      </c>
      <c r="M28" s="287">
        <v>0.03</v>
      </c>
      <c r="N28" s="287">
        <v>0.03</v>
      </c>
      <c r="O28" s="287">
        <v>0.02</v>
      </c>
      <c r="P28" s="287">
        <v>0.02</v>
      </c>
      <c r="Q28" s="287">
        <v>0.02</v>
      </c>
      <c r="R28" s="287">
        <v>0.02</v>
      </c>
      <c r="S28" s="287">
        <v>0.02</v>
      </c>
      <c r="T28" s="287">
        <v>0.02</v>
      </c>
      <c r="U28" s="287">
        <v>0.02</v>
      </c>
      <c r="V28" s="287">
        <v>0.02</v>
      </c>
      <c r="W28" s="287">
        <v>0.02</v>
      </c>
      <c r="X28" s="287">
        <v>0.02</v>
      </c>
      <c r="Y28" s="287">
        <v>0.02</v>
      </c>
      <c r="Z28" s="287">
        <v>0.02</v>
      </c>
      <c r="AA28" s="287">
        <v>0.02</v>
      </c>
      <c r="AB28" s="287">
        <v>0.02</v>
      </c>
      <c r="AC28" s="287">
        <v>0.02</v>
      </c>
      <c r="AD28" s="287">
        <v>0.02</v>
      </c>
      <c r="AE28" s="287">
        <v>0.02</v>
      </c>
      <c r="AF28" s="287">
        <v>0.02</v>
      </c>
      <c r="AG28" s="287">
        <v>0.02</v>
      </c>
      <c r="AH28" s="287">
        <v>0.02</v>
      </c>
      <c r="AI28" s="287">
        <v>0.02</v>
      </c>
      <c r="AJ28" s="287">
        <v>0.02</v>
      </c>
      <c r="AK28" s="287">
        <v>0.02</v>
      </c>
      <c r="AL28" s="287">
        <v>0.02</v>
      </c>
      <c r="AM28" s="287">
        <v>0.02</v>
      </c>
      <c r="AN28" s="287">
        <v>0.02</v>
      </c>
      <c r="AO28" s="287">
        <v>0.02</v>
      </c>
      <c r="AP28" s="89"/>
      <c r="AQ28" s="88">
        <f t="shared" si="3"/>
        <v>0.8100000000000005</v>
      </c>
    </row>
    <row r="29" spans="1:43" ht="20.100000000000001" customHeight="1" x14ac:dyDescent="0.2">
      <c r="A29" s="157" t="str">
        <f>CyP!A29</f>
        <v>7</v>
      </c>
      <c r="B29" s="97" t="str">
        <f t="shared" si="1"/>
        <v>PODA</v>
      </c>
      <c r="C29" s="98"/>
      <c r="D29" s="29">
        <f t="shared" si="2"/>
        <v>0</v>
      </c>
      <c r="E29" s="155"/>
      <c r="F29" s="287">
        <v>0.02</v>
      </c>
      <c r="G29" s="287">
        <v>0.02</v>
      </c>
      <c r="H29" s="287">
        <v>0.02</v>
      </c>
      <c r="I29" s="287">
        <v>0.02</v>
      </c>
      <c r="J29" s="287">
        <v>0.02</v>
      </c>
      <c r="K29" s="287">
        <v>0.02</v>
      </c>
      <c r="L29" s="287">
        <v>0.02</v>
      </c>
      <c r="M29" s="287">
        <v>0.02</v>
      </c>
      <c r="N29" s="287">
        <v>0.02</v>
      </c>
      <c r="O29" s="287">
        <v>0.02</v>
      </c>
      <c r="P29" s="287">
        <v>0.02</v>
      </c>
      <c r="Q29" s="287">
        <v>0.02</v>
      </c>
      <c r="R29" s="287">
        <v>0.02</v>
      </c>
      <c r="S29" s="287">
        <v>0.02</v>
      </c>
      <c r="T29" s="287">
        <v>0.02</v>
      </c>
      <c r="U29" s="287">
        <v>0.02</v>
      </c>
      <c r="V29" s="287">
        <v>0.02</v>
      </c>
      <c r="W29" s="287">
        <v>0.02</v>
      </c>
      <c r="X29" s="287">
        <v>0.02</v>
      </c>
      <c r="Y29" s="287">
        <v>0.02</v>
      </c>
      <c r="Z29" s="287">
        <v>0.02</v>
      </c>
      <c r="AA29" s="287">
        <v>0.02</v>
      </c>
      <c r="AB29" s="287">
        <v>0.02</v>
      </c>
      <c r="AC29" s="287">
        <v>0.02</v>
      </c>
      <c r="AD29" s="287">
        <v>0.02</v>
      </c>
      <c r="AE29" s="287">
        <v>0.02</v>
      </c>
      <c r="AF29" s="287">
        <v>0.02</v>
      </c>
      <c r="AG29" s="287">
        <v>0.02</v>
      </c>
      <c r="AH29" s="287">
        <v>0.02</v>
      </c>
      <c r="AI29" s="287">
        <v>0.02</v>
      </c>
      <c r="AJ29" s="287">
        <v>0.02</v>
      </c>
      <c r="AK29" s="287">
        <v>0.02</v>
      </c>
      <c r="AL29" s="287">
        <v>0.02</v>
      </c>
      <c r="AM29" s="287">
        <v>0.02</v>
      </c>
      <c r="AN29" s="287">
        <v>0.02</v>
      </c>
      <c r="AO29" s="287">
        <v>0.02</v>
      </c>
      <c r="AP29" s="89"/>
      <c r="AQ29" s="88">
        <f t="shared" si="3"/>
        <v>0.72000000000000031</v>
      </c>
    </row>
    <row r="30" spans="1:43" ht="20.100000000000001" customHeight="1" x14ac:dyDescent="0.2">
      <c r="A30" s="157" t="str">
        <f>CyP!A30</f>
        <v>8</v>
      </c>
      <c r="B30" s="97" t="str">
        <f t="shared" si="1"/>
        <v>MANTENIMIENTO</v>
      </c>
      <c r="C30" s="98"/>
      <c r="D30" s="29">
        <f t="shared" si="2"/>
        <v>0</v>
      </c>
      <c r="E30" s="155"/>
      <c r="F30" s="287">
        <v>0.03</v>
      </c>
      <c r="G30" s="287">
        <v>0.03</v>
      </c>
      <c r="H30" s="287">
        <v>0.03</v>
      </c>
      <c r="I30" s="287">
        <v>0.03</v>
      </c>
      <c r="J30" s="287">
        <v>0.03</v>
      </c>
      <c r="K30" s="287">
        <v>0.03</v>
      </c>
      <c r="L30" s="287">
        <v>0.03</v>
      </c>
      <c r="M30" s="287">
        <v>0.03</v>
      </c>
      <c r="N30" s="287">
        <v>0.03</v>
      </c>
      <c r="O30" s="287">
        <v>0.03</v>
      </c>
      <c r="P30" s="287">
        <v>0.03</v>
      </c>
      <c r="Q30" s="287">
        <v>0.03</v>
      </c>
      <c r="R30" s="287">
        <v>0.03</v>
      </c>
      <c r="S30" s="287">
        <v>0.03</v>
      </c>
      <c r="T30" s="287">
        <v>0.03</v>
      </c>
      <c r="U30" s="287">
        <v>0.03</v>
      </c>
      <c r="V30" s="287">
        <v>0.03</v>
      </c>
      <c r="W30" s="287">
        <v>0.03</v>
      </c>
      <c r="X30" s="287">
        <v>0.03</v>
      </c>
      <c r="Y30" s="287">
        <v>0.03</v>
      </c>
      <c r="Z30" s="287">
        <v>0.03</v>
      </c>
      <c r="AA30" s="287">
        <v>0.03</v>
      </c>
      <c r="AB30" s="287">
        <v>0.03</v>
      </c>
      <c r="AC30" s="287">
        <v>0.03</v>
      </c>
      <c r="AD30" s="287">
        <v>0.03</v>
      </c>
      <c r="AE30" s="287">
        <v>0.03</v>
      </c>
      <c r="AF30" s="287">
        <v>0.03</v>
      </c>
      <c r="AG30" s="287">
        <v>0.03</v>
      </c>
      <c r="AH30" s="287">
        <v>0.03</v>
      </c>
      <c r="AI30" s="287">
        <v>0.03</v>
      </c>
      <c r="AJ30" s="287">
        <v>0.03</v>
      </c>
      <c r="AK30" s="287">
        <v>0.03</v>
      </c>
      <c r="AL30" s="287">
        <v>0.03</v>
      </c>
      <c r="AM30" s="287">
        <v>0.03</v>
      </c>
      <c r="AN30" s="287">
        <v>0.03</v>
      </c>
      <c r="AO30" s="287">
        <v>0.03</v>
      </c>
      <c r="AP30" s="89"/>
      <c r="AQ30" s="88">
        <f t="shared" si="3"/>
        <v>1.0800000000000007</v>
      </c>
    </row>
    <row r="31" spans="1:43" ht="20.100000000000001" customHeight="1" x14ac:dyDescent="0.2">
      <c r="A31" s="157" t="str">
        <f>CyP!A31</f>
        <v>9</v>
      </c>
      <c r="B31" s="97" t="str">
        <f t="shared" si="1"/>
        <v>MOVILIDAD</v>
      </c>
      <c r="C31" s="98"/>
      <c r="D31" s="29">
        <f t="shared" si="2"/>
        <v>0</v>
      </c>
      <c r="E31" s="155"/>
      <c r="F31" s="287">
        <v>0.02</v>
      </c>
      <c r="G31" s="287">
        <v>0.02</v>
      </c>
      <c r="H31" s="287">
        <v>0.02</v>
      </c>
      <c r="I31" s="287">
        <v>0.02</v>
      </c>
      <c r="J31" s="287">
        <v>0.02</v>
      </c>
      <c r="K31" s="287">
        <v>0.02</v>
      </c>
      <c r="L31" s="287">
        <v>0.02</v>
      </c>
      <c r="M31" s="287">
        <v>0.03</v>
      </c>
      <c r="N31" s="287">
        <v>0.03</v>
      </c>
      <c r="O31" s="287">
        <v>0.03</v>
      </c>
      <c r="P31" s="287">
        <v>0.03</v>
      </c>
      <c r="Q31" s="287">
        <v>0.03</v>
      </c>
      <c r="R31" s="287">
        <v>0.03</v>
      </c>
      <c r="S31" s="287">
        <v>0.03</v>
      </c>
      <c r="T31" s="287">
        <v>0.03</v>
      </c>
      <c r="U31" s="287">
        <v>0.03</v>
      </c>
      <c r="V31" s="287">
        <v>0.03</v>
      </c>
      <c r="W31" s="287">
        <v>0.03</v>
      </c>
      <c r="X31" s="287">
        <v>0.03</v>
      </c>
      <c r="Y31" s="287">
        <v>0.03</v>
      </c>
      <c r="Z31" s="287">
        <v>0.03</v>
      </c>
      <c r="AA31" s="287">
        <v>0.03</v>
      </c>
      <c r="AB31" s="287">
        <v>0.03</v>
      </c>
      <c r="AC31" s="287">
        <v>0.03</v>
      </c>
      <c r="AD31" s="287">
        <v>0.03</v>
      </c>
      <c r="AE31" s="287">
        <v>0.03</v>
      </c>
      <c r="AF31" s="287">
        <v>0.03</v>
      </c>
      <c r="AG31" s="287">
        <v>0.03</v>
      </c>
      <c r="AH31" s="287">
        <v>0.03</v>
      </c>
      <c r="AI31" s="287">
        <v>0.03</v>
      </c>
      <c r="AJ31" s="287">
        <v>0.03</v>
      </c>
      <c r="AK31" s="287">
        <v>0.03</v>
      </c>
      <c r="AL31" s="287">
        <v>0.03</v>
      </c>
      <c r="AM31" s="287">
        <v>0.03</v>
      </c>
      <c r="AN31" s="287">
        <v>0.03</v>
      </c>
      <c r="AO31" s="287">
        <v>0.03</v>
      </c>
      <c r="AP31" s="89"/>
      <c r="AQ31" s="88">
        <f t="shared" si="3"/>
        <v>1.0100000000000007</v>
      </c>
    </row>
    <row r="32" spans="1:43" ht="20.100000000000001" customHeight="1" x14ac:dyDescent="0.2">
      <c r="A32" s="157" t="str">
        <f>CyP!A32</f>
        <v>10</v>
      </c>
      <c r="B32" s="97" t="str">
        <f t="shared" si="1"/>
        <v>REPOSICIÓN DE MANGUERAS DE GOTEO</v>
      </c>
      <c r="C32" s="98"/>
      <c r="D32" s="29">
        <f t="shared" si="2"/>
        <v>0</v>
      </c>
      <c r="E32" s="155"/>
      <c r="F32" s="287">
        <v>0.02</v>
      </c>
      <c r="G32" s="287">
        <v>0.02</v>
      </c>
      <c r="H32" s="287">
        <v>0.02</v>
      </c>
      <c r="I32" s="287">
        <v>0.02</v>
      </c>
      <c r="J32" s="287">
        <v>0.02</v>
      </c>
      <c r="K32" s="287">
        <v>0.02</v>
      </c>
      <c r="L32" s="287">
        <v>0.02</v>
      </c>
      <c r="M32" s="287">
        <v>0.02</v>
      </c>
      <c r="N32" s="287">
        <v>0.02</v>
      </c>
      <c r="O32" s="287">
        <v>0.02</v>
      </c>
      <c r="P32" s="287">
        <v>0.02</v>
      </c>
      <c r="Q32" s="287">
        <v>0.02</v>
      </c>
      <c r="R32" s="287">
        <v>0.02</v>
      </c>
      <c r="S32" s="287">
        <v>0.02</v>
      </c>
      <c r="T32" s="287">
        <v>0.02</v>
      </c>
      <c r="U32" s="287">
        <v>0.02</v>
      </c>
      <c r="V32" s="287">
        <v>0.02</v>
      </c>
      <c r="W32" s="287">
        <v>0.02</v>
      </c>
      <c r="X32" s="287">
        <v>0.02</v>
      </c>
      <c r="Y32" s="287">
        <v>0.02</v>
      </c>
      <c r="Z32" s="287">
        <v>0.02</v>
      </c>
      <c r="AA32" s="287">
        <v>0.02</v>
      </c>
      <c r="AB32" s="287">
        <v>0.02</v>
      </c>
      <c r="AC32" s="287">
        <v>0.02</v>
      </c>
      <c r="AD32" s="287">
        <v>0.02</v>
      </c>
      <c r="AE32" s="287">
        <v>0.02</v>
      </c>
      <c r="AF32" s="287">
        <v>0.02</v>
      </c>
      <c r="AG32" s="287">
        <v>0.02</v>
      </c>
      <c r="AH32" s="287">
        <v>0.02</v>
      </c>
      <c r="AI32" s="287">
        <v>0.02</v>
      </c>
      <c r="AJ32" s="287">
        <v>0.02</v>
      </c>
      <c r="AK32" s="287">
        <v>0.02</v>
      </c>
      <c r="AL32" s="287">
        <v>0.02</v>
      </c>
      <c r="AM32" s="287">
        <v>0.02</v>
      </c>
      <c r="AN32" s="287">
        <v>0.02</v>
      </c>
      <c r="AO32" s="287">
        <v>0.02</v>
      </c>
      <c r="AP32" s="89"/>
      <c r="AQ32" s="88">
        <f t="shared" si="3"/>
        <v>0.72000000000000031</v>
      </c>
    </row>
    <row r="33" spans="1:43" ht="20.100000000000001" customHeight="1" x14ac:dyDescent="0.2">
      <c r="A33" s="157" t="str">
        <f>CyP!A33</f>
        <v>11</v>
      </c>
      <c r="B33" s="97" t="str">
        <f t="shared" si="1"/>
        <v>SISTEMA DE RIEGO</v>
      </c>
      <c r="C33" s="98"/>
      <c r="D33" s="29">
        <f t="shared" si="2"/>
        <v>0</v>
      </c>
      <c r="E33" s="155"/>
      <c r="F33" s="287">
        <v>0.03</v>
      </c>
      <c r="G33" s="287">
        <v>0.03</v>
      </c>
      <c r="H33" s="287">
        <v>0.03</v>
      </c>
      <c r="I33" s="287">
        <v>0.03</v>
      </c>
      <c r="J33" s="287">
        <v>0.03</v>
      </c>
      <c r="K33" s="287">
        <v>0.03</v>
      </c>
      <c r="L33" s="287">
        <v>0.03</v>
      </c>
      <c r="M33" s="287">
        <v>0.03</v>
      </c>
      <c r="N33" s="287">
        <v>0.03</v>
      </c>
      <c r="O33" s="287">
        <v>0.03</v>
      </c>
      <c r="P33" s="287">
        <v>0.03</v>
      </c>
      <c r="Q33" s="287">
        <v>0.03</v>
      </c>
      <c r="R33" s="287">
        <v>0.03</v>
      </c>
      <c r="S33" s="287">
        <v>0.03</v>
      </c>
      <c r="T33" s="287">
        <v>0.03</v>
      </c>
      <c r="U33" s="287">
        <v>0.03</v>
      </c>
      <c r="V33" s="287">
        <v>0.03</v>
      </c>
      <c r="W33" s="287">
        <v>0.03</v>
      </c>
      <c r="X33" s="287">
        <v>0.03</v>
      </c>
      <c r="Y33" s="287">
        <v>0.03</v>
      </c>
      <c r="Z33" s="287">
        <v>0.03</v>
      </c>
      <c r="AA33" s="287">
        <v>0.03</v>
      </c>
      <c r="AB33" s="287">
        <v>0.03</v>
      </c>
      <c r="AC33" s="287">
        <v>0.03</v>
      </c>
      <c r="AD33" s="287">
        <v>0.03</v>
      </c>
      <c r="AE33" s="287">
        <v>0.03</v>
      </c>
      <c r="AF33" s="287">
        <v>0.03</v>
      </c>
      <c r="AG33" s="287">
        <v>0.03</v>
      </c>
      <c r="AH33" s="287">
        <v>0.03</v>
      </c>
      <c r="AI33" s="287">
        <v>0.03</v>
      </c>
      <c r="AJ33" s="287">
        <v>0.03</v>
      </c>
      <c r="AK33" s="287">
        <v>0.03</v>
      </c>
      <c r="AL33" s="287">
        <v>0.03</v>
      </c>
      <c r="AM33" s="287">
        <v>0.03</v>
      </c>
      <c r="AN33" s="287">
        <v>0.03</v>
      </c>
      <c r="AO33" s="287">
        <v>0.03</v>
      </c>
      <c r="AP33" s="89"/>
      <c r="AQ33" s="88">
        <f t="shared" si="3"/>
        <v>1.0800000000000007</v>
      </c>
    </row>
    <row r="34" spans="1:43" s="22" customFormat="1" ht="20.100000000000001" customHeight="1" x14ac:dyDescent="0.2">
      <c r="A34" s="161" t="s">
        <v>4</v>
      </c>
      <c r="B34" s="99" t="s">
        <v>4</v>
      </c>
      <c r="C34" s="99"/>
      <c r="D34" s="162" t="s">
        <v>5</v>
      </c>
      <c r="E34" s="100"/>
      <c r="F34" s="164"/>
      <c r="G34" s="165"/>
      <c r="H34" s="165"/>
      <c r="I34" s="165"/>
      <c r="J34" s="165"/>
      <c r="K34" s="165"/>
      <c r="L34" s="165"/>
      <c r="M34" s="165"/>
      <c r="N34" s="165"/>
      <c r="O34" s="165"/>
      <c r="P34" s="165"/>
      <c r="Q34" s="165"/>
      <c r="R34" s="165"/>
      <c r="S34" s="165"/>
      <c r="T34" s="165"/>
      <c r="U34" s="165"/>
      <c r="V34" s="165"/>
      <c r="W34" s="165"/>
      <c r="X34" s="166"/>
      <c r="Y34" s="166"/>
      <c r="Z34" s="166"/>
      <c r="AA34" s="166"/>
      <c r="AB34" s="166"/>
      <c r="AC34" s="166"/>
      <c r="AD34" s="166"/>
      <c r="AE34" s="166"/>
      <c r="AF34" s="166"/>
      <c r="AG34" s="166"/>
      <c r="AH34" s="166"/>
      <c r="AI34" s="166"/>
      <c r="AJ34" s="166"/>
      <c r="AK34" s="166"/>
      <c r="AL34" s="166"/>
      <c r="AM34" s="166"/>
      <c r="AN34" s="166"/>
      <c r="AO34" s="166"/>
      <c r="AQ34" s="90">
        <f t="shared" si="3"/>
        <v>0</v>
      </c>
    </row>
    <row r="35" spans="1:43" ht="20.100000000000001" customHeight="1" x14ac:dyDescent="0.2">
      <c r="A35" s="161" t="s">
        <v>4</v>
      </c>
      <c r="B35" s="159" t="s">
        <v>6</v>
      </c>
      <c r="C35" s="163"/>
      <c r="D35" s="158">
        <f>SUM(D18:D34)</f>
        <v>0</v>
      </c>
      <c r="E35" s="156"/>
      <c r="F35" s="101"/>
      <c r="G35" s="101"/>
      <c r="H35" s="101"/>
      <c r="I35" s="101"/>
      <c r="J35" s="101"/>
      <c r="K35" s="101"/>
      <c r="L35" s="101"/>
      <c r="M35" s="101"/>
      <c r="N35" s="101"/>
      <c r="O35" s="101"/>
      <c r="P35" s="101"/>
      <c r="Q35" s="101"/>
      <c r="R35" s="101"/>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row>
    <row r="36" spans="1:43" ht="20.100000000000001" customHeight="1" x14ac:dyDescent="0.2">
      <c r="A36" s="102"/>
      <c r="B36" s="102"/>
      <c r="C36" s="102"/>
      <c r="D36" s="102"/>
      <c r="E36" s="103"/>
      <c r="F36" s="102"/>
      <c r="G36" s="102"/>
      <c r="H36" s="102"/>
      <c r="I36" s="102"/>
      <c r="J36" s="102"/>
      <c r="K36" s="102"/>
      <c r="L36" s="102"/>
      <c r="M36" s="102"/>
      <c r="N36" s="102"/>
      <c r="O36" s="102"/>
      <c r="P36" s="102"/>
      <c r="Q36" s="102"/>
      <c r="R36" s="102"/>
      <c r="S36" s="102"/>
      <c r="T36" s="102"/>
      <c r="U36" s="102"/>
      <c r="V36" s="102"/>
      <c r="W36" s="102"/>
      <c r="X36" s="102"/>
      <c r="Y36" s="102"/>
      <c r="Z36" s="102"/>
      <c r="AA36" s="102"/>
      <c r="AB36" s="102"/>
      <c r="AC36" s="102"/>
      <c r="AD36" s="102"/>
      <c r="AE36" s="102"/>
      <c r="AF36" s="102"/>
      <c r="AG36" s="102"/>
      <c r="AH36" s="102"/>
      <c r="AI36" s="102"/>
      <c r="AJ36" s="102"/>
      <c r="AK36" s="102"/>
      <c r="AL36" s="102"/>
      <c r="AM36" s="102"/>
      <c r="AN36" s="102"/>
      <c r="AO36" s="102"/>
    </row>
    <row r="37" spans="1:43" ht="20.100000000000001" customHeight="1" x14ac:dyDescent="0.2">
      <c r="A37" s="102"/>
      <c r="B37" s="102"/>
      <c r="C37" s="102"/>
      <c r="D37" s="104" t="s">
        <v>23</v>
      </c>
      <c r="E37" s="103">
        <v>0</v>
      </c>
      <c r="F37" s="105">
        <f t="shared" ref="F37:AO37" si="4">SUMPRODUCT($D$18:$D$33,F18:F33)</f>
        <v>0</v>
      </c>
      <c r="G37" s="105">
        <f t="shared" si="4"/>
        <v>0</v>
      </c>
      <c r="H37" s="105">
        <f t="shared" si="4"/>
        <v>0</v>
      </c>
      <c r="I37" s="105">
        <f t="shared" si="4"/>
        <v>0</v>
      </c>
      <c r="J37" s="105">
        <f t="shared" si="4"/>
        <v>0</v>
      </c>
      <c r="K37" s="105">
        <f t="shared" si="4"/>
        <v>0</v>
      </c>
      <c r="L37" s="105">
        <f t="shared" si="4"/>
        <v>0</v>
      </c>
      <c r="M37" s="105">
        <f t="shared" si="4"/>
        <v>0</v>
      </c>
      <c r="N37" s="105">
        <f t="shared" si="4"/>
        <v>0</v>
      </c>
      <c r="O37" s="105">
        <f t="shared" si="4"/>
        <v>0</v>
      </c>
      <c r="P37" s="105">
        <f t="shared" si="4"/>
        <v>0</v>
      </c>
      <c r="Q37" s="105">
        <f t="shared" si="4"/>
        <v>0</v>
      </c>
      <c r="R37" s="105">
        <f t="shared" si="4"/>
        <v>0</v>
      </c>
      <c r="S37" s="105">
        <f t="shared" si="4"/>
        <v>0</v>
      </c>
      <c r="T37" s="105">
        <f t="shared" si="4"/>
        <v>0</v>
      </c>
      <c r="U37" s="105">
        <f t="shared" si="4"/>
        <v>0</v>
      </c>
      <c r="V37" s="105">
        <f t="shared" si="4"/>
        <v>0</v>
      </c>
      <c r="W37" s="105">
        <f t="shared" si="4"/>
        <v>0</v>
      </c>
      <c r="X37" s="105">
        <f t="shared" si="4"/>
        <v>0</v>
      </c>
      <c r="Y37" s="105">
        <f t="shared" si="4"/>
        <v>0</v>
      </c>
      <c r="Z37" s="105">
        <f t="shared" si="4"/>
        <v>0</v>
      </c>
      <c r="AA37" s="105">
        <f t="shared" si="4"/>
        <v>0</v>
      </c>
      <c r="AB37" s="105">
        <f t="shared" si="4"/>
        <v>0</v>
      </c>
      <c r="AC37" s="105">
        <f t="shared" si="4"/>
        <v>0</v>
      </c>
      <c r="AD37" s="105">
        <f t="shared" si="4"/>
        <v>0</v>
      </c>
      <c r="AE37" s="105">
        <f t="shared" si="4"/>
        <v>0</v>
      </c>
      <c r="AF37" s="105">
        <f t="shared" si="4"/>
        <v>0</v>
      </c>
      <c r="AG37" s="105">
        <f t="shared" si="4"/>
        <v>0</v>
      </c>
      <c r="AH37" s="105">
        <f t="shared" si="4"/>
        <v>0</v>
      </c>
      <c r="AI37" s="105">
        <f t="shared" si="4"/>
        <v>0</v>
      </c>
      <c r="AJ37" s="105">
        <f t="shared" si="4"/>
        <v>0</v>
      </c>
      <c r="AK37" s="105">
        <f t="shared" si="4"/>
        <v>0</v>
      </c>
      <c r="AL37" s="105">
        <f t="shared" si="4"/>
        <v>0</v>
      </c>
      <c r="AM37" s="105">
        <f t="shared" si="4"/>
        <v>0</v>
      </c>
      <c r="AN37" s="105">
        <f t="shared" si="4"/>
        <v>0</v>
      </c>
      <c r="AO37" s="105">
        <f t="shared" si="4"/>
        <v>0</v>
      </c>
      <c r="AP37" s="91"/>
    </row>
    <row r="38" spans="1:43" ht="20.100000000000001" customHeight="1" x14ac:dyDescent="0.2">
      <c r="A38" s="102"/>
      <c r="B38" s="102"/>
      <c r="C38" s="102"/>
      <c r="D38" s="104" t="s">
        <v>24</v>
      </c>
      <c r="E38" s="103">
        <v>0</v>
      </c>
      <c r="F38" s="105">
        <f>E38+F37</f>
        <v>0</v>
      </c>
      <c r="G38" s="105">
        <f t="shared" ref="G38:AO38" si="5">F38+G37</f>
        <v>0</v>
      </c>
      <c r="H38" s="105">
        <f t="shared" si="5"/>
        <v>0</v>
      </c>
      <c r="I38" s="105">
        <f t="shared" si="5"/>
        <v>0</v>
      </c>
      <c r="J38" s="105">
        <f t="shared" si="5"/>
        <v>0</v>
      </c>
      <c r="K38" s="105">
        <f t="shared" si="5"/>
        <v>0</v>
      </c>
      <c r="L38" s="105">
        <f t="shared" si="5"/>
        <v>0</v>
      </c>
      <c r="M38" s="105">
        <f t="shared" si="5"/>
        <v>0</v>
      </c>
      <c r="N38" s="105">
        <f t="shared" si="5"/>
        <v>0</v>
      </c>
      <c r="O38" s="105">
        <f t="shared" si="5"/>
        <v>0</v>
      </c>
      <c r="P38" s="105">
        <f t="shared" si="5"/>
        <v>0</v>
      </c>
      <c r="Q38" s="105">
        <f t="shared" si="5"/>
        <v>0</v>
      </c>
      <c r="R38" s="105">
        <f t="shared" si="5"/>
        <v>0</v>
      </c>
      <c r="S38" s="105">
        <f t="shared" si="5"/>
        <v>0</v>
      </c>
      <c r="T38" s="105">
        <f t="shared" si="5"/>
        <v>0</v>
      </c>
      <c r="U38" s="105">
        <f t="shared" si="5"/>
        <v>0</v>
      </c>
      <c r="V38" s="105">
        <f t="shared" si="5"/>
        <v>0</v>
      </c>
      <c r="W38" s="105">
        <f t="shared" si="5"/>
        <v>0</v>
      </c>
      <c r="X38" s="105">
        <f t="shared" si="5"/>
        <v>0</v>
      </c>
      <c r="Y38" s="105">
        <f t="shared" si="5"/>
        <v>0</v>
      </c>
      <c r="Z38" s="105">
        <f t="shared" si="5"/>
        <v>0</v>
      </c>
      <c r="AA38" s="105">
        <f t="shared" si="5"/>
        <v>0</v>
      </c>
      <c r="AB38" s="105">
        <f t="shared" si="5"/>
        <v>0</v>
      </c>
      <c r="AC38" s="105">
        <f t="shared" si="5"/>
        <v>0</v>
      </c>
      <c r="AD38" s="105">
        <f t="shared" si="5"/>
        <v>0</v>
      </c>
      <c r="AE38" s="105">
        <f t="shared" si="5"/>
        <v>0</v>
      </c>
      <c r="AF38" s="105">
        <f t="shared" si="5"/>
        <v>0</v>
      </c>
      <c r="AG38" s="105">
        <f t="shared" si="5"/>
        <v>0</v>
      </c>
      <c r="AH38" s="105">
        <f t="shared" si="5"/>
        <v>0</v>
      </c>
      <c r="AI38" s="105">
        <f t="shared" si="5"/>
        <v>0</v>
      </c>
      <c r="AJ38" s="105">
        <f t="shared" si="5"/>
        <v>0</v>
      </c>
      <c r="AK38" s="105">
        <f t="shared" si="5"/>
        <v>0</v>
      </c>
      <c r="AL38" s="105">
        <f t="shared" si="5"/>
        <v>0</v>
      </c>
      <c r="AM38" s="105">
        <f t="shared" si="5"/>
        <v>0</v>
      </c>
      <c r="AN38" s="105">
        <f t="shared" si="5"/>
        <v>0</v>
      </c>
      <c r="AO38" s="105">
        <f t="shared" si="5"/>
        <v>0</v>
      </c>
      <c r="AP38" s="91"/>
    </row>
    <row r="39" spans="1:43" ht="20.100000000000001" customHeight="1" x14ac:dyDescent="0.2">
      <c r="A39" s="102"/>
      <c r="B39" s="102"/>
      <c r="C39" s="102"/>
      <c r="D39" s="106"/>
      <c r="E39" s="107">
        <v>0</v>
      </c>
      <c r="F39" s="102"/>
      <c r="G39" s="102"/>
      <c r="H39" s="102"/>
      <c r="I39" s="102"/>
      <c r="J39" s="102"/>
      <c r="K39" s="102"/>
      <c r="L39" s="102"/>
      <c r="M39" s="102"/>
      <c r="N39" s="102"/>
      <c r="O39" s="102"/>
      <c r="P39" s="102"/>
      <c r="Q39" s="102"/>
      <c r="R39" s="102"/>
      <c r="S39" s="102"/>
      <c r="T39" s="102"/>
      <c r="U39" s="102"/>
      <c r="V39" s="102"/>
      <c r="W39" s="102"/>
      <c r="X39" s="102"/>
      <c r="Y39" s="102"/>
      <c r="Z39" s="102"/>
      <c r="AA39" s="102"/>
      <c r="AB39" s="102"/>
      <c r="AC39" s="102"/>
      <c r="AD39" s="102"/>
      <c r="AE39" s="102"/>
      <c r="AF39" s="102"/>
      <c r="AG39" s="102"/>
      <c r="AH39" s="102"/>
      <c r="AI39" s="102"/>
      <c r="AJ39" s="102"/>
      <c r="AK39" s="102"/>
      <c r="AL39" s="102"/>
      <c r="AM39" s="102"/>
      <c r="AN39" s="102"/>
      <c r="AO39" s="102"/>
    </row>
    <row r="40" spans="1:43" ht="20.100000000000001" customHeight="1" x14ac:dyDescent="0.2">
      <c r="A40" s="102"/>
      <c r="B40" s="102"/>
      <c r="C40" s="102"/>
      <c r="D40" s="104" t="s">
        <v>25</v>
      </c>
      <c r="E40" s="108">
        <f>Anticipo_Financiero*Monto_Oferta</f>
        <v>0</v>
      </c>
      <c r="F40" s="108">
        <f t="shared" ref="F40:AO40" si="6">ROUND(Monto_Oferta*F37,2)</f>
        <v>0</v>
      </c>
      <c r="G40" s="108">
        <f t="shared" si="6"/>
        <v>0</v>
      </c>
      <c r="H40" s="108">
        <f t="shared" si="6"/>
        <v>0</v>
      </c>
      <c r="I40" s="108">
        <f t="shared" si="6"/>
        <v>0</v>
      </c>
      <c r="J40" s="108">
        <f t="shared" si="6"/>
        <v>0</v>
      </c>
      <c r="K40" s="108">
        <f t="shared" si="6"/>
        <v>0</v>
      </c>
      <c r="L40" s="108">
        <f t="shared" si="6"/>
        <v>0</v>
      </c>
      <c r="M40" s="108">
        <f t="shared" si="6"/>
        <v>0</v>
      </c>
      <c r="N40" s="108">
        <f t="shared" si="6"/>
        <v>0</v>
      </c>
      <c r="O40" s="108">
        <f t="shared" si="6"/>
        <v>0</v>
      </c>
      <c r="P40" s="108">
        <f t="shared" si="6"/>
        <v>0</v>
      </c>
      <c r="Q40" s="108">
        <f t="shared" si="6"/>
        <v>0</v>
      </c>
      <c r="R40" s="108">
        <f t="shared" si="6"/>
        <v>0</v>
      </c>
      <c r="S40" s="108">
        <f t="shared" si="6"/>
        <v>0</v>
      </c>
      <c r="T40" s="108">
        <f t="shared" si="6"/>
        <v>0</v>
      </c>
      <c r="U40" s="108">
        <f t="shared" si="6"/>
        <v>0</v>
      </c>
      <c r="V40" s="108">
        <f t="shared" si="6"/>
        <v>0</v>
      </c>
      <c r="W40" s="108">
        <f t="shared" si="6"/>
        <v>0</v>
      </c>
      <c r="X40" s="108">
        <f t="shared" si="6"/>
        <v>0</v>
      </c>
      <c r="Y40" s="108">
        <f t="shared" si="6"/>
        <v>0</v>
      </c>
      <c r="Z40" s="108">
        <f t="shared" si="6"/>
        <v>0</v>
      </c>
      <c r="AA40" s="108">
        <f t="shared" si="6"/>
        <v>0</v>
      </c>
      <c r="AB40" s="108">
        <f t="shared" si="6"/>
        <v>0</v>
      </c>
      <c r="AC40" s="108">
        <f t="shared" si="6"/>
        <v>0</v>
      </c>
      <c r="AD40" s="108">
        <f t="shared" si="6"/>
        <v>0</v>
      </c>
      <c r="AE40" s="108">
        <f t="shared" si="6"/>
        <v>0</v>
      </c>
      <c r="AF40" s="108">
        <f t="shared" si="6"/>
        <v>0</v>
      </c>
      <c r="AG40" s="108">
        <f t="shared" si="6"/>
        <v>0</v>
      </c>
      <c r="AH40" s="108">
        <f t="shared" si="6"/>
        <v>0</v>
      </c>
      <c r="AI40" s="108">
        <f t="shared" si="6"/>
        <v>0</v>
      </c>
      <c r="AJ40" s="108">
        <f t="shared" si="6"/>
        <v>0</v>
      </c>
      <c r="AK40" s="108">
        <f t="shared" si="6"/>
        <v>0</v>
      </c>
      <c r="AL40" s="108">
        <f t="shared" si="6"/>
        <v>0</v>
      </c>
      <c r="AM40" s="108">
        <f t="shared" si="6"/>
        <v>0</v>
      </c>
      <c r="AN40" s="108">
        <f t="shared" si="6"/>
        <v>0</v>
      </c>
      <c r="AO40" s="108">
        <f t="shared" si="6"/>
        <v>0</v>
      </c>
      <c r="AP40" s="23"/>
      <c r="AQ40" s="93"/>
    </row>
    <row r="41" spans="1:43" ht="20.100000000000001" customHeight="1" x14ac:dyDescent="0.2">
      <c r="A41" s="102"/>
      <c r="B41" s="102"/>
      <c r="C41" s="102"/>
      <c r="D41" s="104" t="s">
        <v>1001</v>
      </c>
      <c r="E41" s="108">
        <f>E40</f>
        <v>0</v>
      </c>
      <c r="F41" s="108">
        <f t="shared" ref="F41:AO41" si="7">E41+F40*(1-Anticipo_Financiero)</f>
        <v>0</v>
      </c>
      <c r="G41" s="108">
        <f t="shared" si="7"/>
        <v>0</v>
      </c>
      <c r="H41" s="108">
        <f t="shared" si="7"/>
        <v>0</v>
      </c>
      <c r="I41" s="108">
        <f t="shared" si="7"/>
        <v>0</v>
      </c>
      <c r="J41" s="108">
        <f t="shared" si="7"/>
        <v>0</v>
      </c>
      <c r="K41" s="108">
        <f t="shared" si="7"/>
        <v>0</v>
      </c>
      <c r="L41" s="108">
        <f t="shared" si="7"/>
        <v>0</v>
      </c>
      <c r="M41" s="108">
        <f t="shared" si="7"/>
        <v>0</v>
      </c>
      <c r="N41" s="108">
        <f t="shared" si="7"/>
        <v>0</v>
      </c>
      <c r="O41" s="108">
        <f t="shared" si="7"/>
        <v>0</v>
      </c>
      <c r="P41" s="108">
        <f t="shared" si="7"/>
        <v>0</v>
      </c>
      <c r="Q41" s="108">
        <f t="shared" si="7"/>
        <v>0</v>
      </c>
      <c r="R41" s="108">
        <f t="shared" si="7"/>
        <v>0</v>
      </c>
      <c r="S41" s="108">
        <f t="shared" si="7"/>
        <v>0</v>
      </c>
      <c r="T41" s="108">
        <f t="shared" si="7"/>
        <v>0</v>
      </c>
      <c r="U41" s="108">
        <f t="shared" si="7"/>
        <v>0</v>
      </c>
      <c r="V41" s="108">
        <f t="shared" si="7"/>
        <v>0</v>
      </c>
      <c r="W41" s="108">
        <f t="shared" si="7"/>
        <v>0</v>
      </c>
      <c r="X41" s="108">
        <f t="shared" si="7"/>
        <v>0</v>
      </c>
      <c r="Y41" s="108">
        <f t="shared" si="7"/>
        <v>0</v>
      </c>
      <c r="Z41" s="108">
        <f t="shared" si="7"/>
        <v>0</v>
      </c>
      <c r="AA41" s="108">
        <f t="shared" si="7"/>
        <v>0</v>
      </c>
      <c r="AB41" s="108">
        <f t="shared" si="7"/>
        <v>0</v>
      </c>
      <c r="AC41" s="108">
        <f t="shared" si="7"/>
        <v>0</v>
      </c>
      <c r="AD41" s="108">
        <f t="shared" si="7"/>
        <v>0</v>
      </c>
      <c r="AE41" s="108">
        <f t="shared" si="7"/>
        <v>0</v>
      </c>
      <c r="AF41" s="108">
        <f t="shared" si="7"/>
        <v>0</v>
      </c>
      <c r="AG41" s="108">
        <f t="shared" si="7"/>
        <v>0</v>
      </c>
      <c r="AH41" s="108">
        <f t="shared" si="7"/>
        <v>0</v>
      </c>
      <c r="AI41" s="108">
        <f t="shared" si="7"/>
        <v>0</v>
      </c>
      <c r="AJ41" s="108">
        <f t="shared" si="7"/>
        <v>0</v>
      </c>
      <c r="AK41" s="108">
        <f t="shared" si="7"/>
        <v>0</v>
      </c>
      <c r="AL41" s="108">
        <f t="shared" si="7"/>
        <v>0</v>
      </c>
      <c r="AM41" s="108">
        <f t="shared" si="7"/>
        <v>0</v>
      </c>
      <c r="AN41" s="108">
        <f t="shared" si="7"/>
        <v>0</v>
      </c>
      <c r="AO41" s="108">
        <f t="shared" si="7"/>
        <v>0</v>
      </c>
      <c r="AP41" s="23"/>
    </row>
    <row r="42" spans="1:43" ht="20.100000000000001" customHeight="1" x14ac:dyDescent="0.2">
      <c r="E42" s="92">
        <v>0</v>
      </c>
    </row>
    <row r="43" spans="1:43" ht="20.100000000000001" customHeight="1" x14ac:dyDescent="0.2">
      <c r="E43" s="92">
        <v>0</v>
      </c>
    </row>
  </sheetData>
  <mergeCells count="6">
    <mergeCell ref="A13:D13"/>
    <mergeCell ref="F15:AO15"/>
    <mergeCell ref="AQ15:AQ16"/>
    <mergeCell ref="A15:A16"/>
    <mergeCell ref="B15:C16"/>
    <mergeCell ref="D15:D16"/>
  </mergeCells>
  <conditionalFormatting sqref="A18:B18 B19:B33 A19:A35">
    <cfRule type="expression" dxfId="5" priority="147" stopIfTrue="1">
      <formula>#REF!&gt;0</formula>
    </cfRule>
    <cfRule type="expression" dxfId="4" priority="148" stopIfTrue="1">
      <formula>#REF!&gt;0</formula>
    </cfRule>
    <cfRule type="expression" dxfId="3" priority="149" stopIfTrue="1">
      <formula>#REF!&gt;0</formula>
    </cfRule>
  </conditionalFormatting>
  <conditionalFormatting sqref="B34:C34 C18:C33">
    <cfRule type="expression" dxfId="2" priority="150" stopIfTrue="1">
      <formula>#REF!&gt;0</formula>
    </cfRule>
    <cfRule type="expression" dxfId="1" priority="151" stopIfTrue="1">
      <formula>#REF!&gt;0</formula>
    </cfRule>
    <cfRule type="expression" dxfId="0" priority="152"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90" zoomScaleNormal="90" zoomScaleSheetLayoutView="75" workbookViewId="0">
      <selection activeCell="C7" sqref="C7"/>
    </sheetView>
  </sheetViews>
  <sheetFormatPr baseColWidth="10" defaultColWidth="10.7109375" defaultRowHeight="15" x14ac:dyDescent="0.25"/>
  <cols>
    <col min="1" max="16384" width="10.7109375" style="1"/>
  </cols>
  <sheetData/>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showGridLines="0" zoomScaleNormal="100" zoomScaleSheetLayoutView="75" workbookViewId="0">
      <selection activeCell="B40" sqref="B40"/>
    </sheetView>
  </sheetViews>
  <sheetFormatPr baseColWidth="10"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pageMargins left="0.78740157480314965" right="0.78740157480314965" top="1.3779527559055118" bottom="0.78740157480314965" header="0.78740157480314965" footer="0.39370078740157483"/>
  <pageSetup paperSize="9" scale="79" pageOrder="overThenDown" orientation="landscape" r:id="rId1"/>
  <headerFooter>
    <oddHeader>&amp;L&amp;G</oddHead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1"/>
  <sheetViews>
    <sheetView showZeros="0" topLeftCell="A5" workbookViewId="0">
      <selection activeCell="C55" sqref="C55"/>
    </sheetView>
  </sheetViews>
  <sheetFormatPr baseColWidth="10" defaultRowHeight="20.100000000000001" customHeight="1" x14ac:dyDescent="0.2"/>
  <cols>
    <col min="1" max="1" width="35.7109375" style="14" customWidth="1"/>
    <col min="2" max="2" width="55.7109375" style="14" customWidth="1"/>
    <col min="3" max="3" width="25.7109375" style="14" customWidth="1"/>
    <col min="4" max="5" width="15.7109375" style="14" customWidth="1"/>
    <col min="6" max="16384" width="11.42578125" style="14"/>
  </cols>
  <sheetData>
    <row r="1" spans="1:6" s="17" customFormat="1" ht="20.100000000000001" customHeight="1" x14ac:dyDescent="0.2">
      <c r="A1" s="15" t="s">
        <v>7</v>
      </c>
      <c r="B1" s="15" t="str">
        <f>Comitente</f>
        <v>DIRECCIÓN DE ESPACIOS VERDE</v>
      </c>
      <c r="E1" s="16"/>
    </row>
    <row r="2" spans="1:6" s="18" customFormat="1" ht="20.100000000000001" customHeight="1" x14ac:dyDescent="0.2">
      <c r="A2" s="25" t="s">
        <v>8</v>
      </c>
      <c r="B2" s="25" t="str">
        <f>Obra</f>
        <v>MANTENIMIENTO ESPACIOS VERDES Y SISTEMA RIEGO ACCESO SUR
RENGLÓN 2</v>
      </c>
    </row>
    <row r="3" spans="1:6" s="18" customFormat="1" ht="20.100000000000001" customHeight="1" x14ac:dyDescent="0.2">
      <c r="A3" s="25" t="s">
        <v>17</v>
      </c>
      <c r="B3" s="25" t="str">
        <f>Ubicación</f>
        <v>DEPARTAMENTOS: CAPITAL - SANTA LUCIA - RIVADAVIA</v>
      </c>
    </row>
    <row r="4" spans="1:6" s="18" customFormat="1" ht="20.100000000000001" customHeight="1" x14ac:dyDescent="0.2">
      <c r="A4" s="25" t="s">
        <v>16</v>
      </c>
      <c r="B4" s="26" t="str">
        <f>Licitación_N°</f>
        <v>8/17</v>
      </c>
    </row>
    <row r="5" spans="1:6" s="18" customFormat="1" ht="20.100000000000001" customHeight="1" x14ac:dyDescent="0.2">
      <c r="A5" s="25" t="s">
        <v>9</v>
      </c>
      <c r="B5" s="25"/>
      <c r="C5" s="25">
        <f>Contratista</f>
        <v>0</v>
      </c>
    </row>
    <row r="6" spans="1:6" s="17" customFormat="1" ht="20.100000000000001" customHeight="1" x14ac:dyDescent="0.2">
      <c r="A6" s="15"/>
      <c r="B6" s="15"/>
      <c r="C6" s="15"/>
      <c r="D6" s="15"/>
      <c r="E6" s="15"/>
      <c r="F6" s="15"/>
    </row>
    <row r="7" spans="1:6" ht="20.100000000000001" customHeight="1" x14ac:dyDescent="0.2">
      <c r="A7" s="314" t="s">
        <v>132</v>
      </c>
      <c r="B7" s="315"/>
      <c r="C7" s="315"/>
      <c r="D7" s="315"/>
      <c r="E7" s="316"/>
    </row>
    <row r="8" spans="1:6" ht="20.100000000000001" customHeight="1" x14ac:dyDescent="0.2">
      <c r="A8" s="317" t="s">
        <v>815</v>
      </c>
      <c r="B8" s="318"/>
      <c r="C8" s="319"/>
      <c r="D8" s="319"/>
      <c r="E8" s="320"/>
    </row>
    <row r="10" spans="1:6" ht="20.100000000000001" customHeight="1" x14ac:dyDescent="0.2">
      <c r="A10" s="24"/>
      <c r="B10" s="24"/>
      <c r="C10" s="173" t="s">
        <v>137</v>
      </c>
      <c r="D10" s="174" t="s">
        <v>133</v>
      </c>
      <c r="E10" s="174" t="s">
        <v>134</v>
      </c>
    </row>
    <row r="11" spans="1:6" ht="20.100000000000001" customHeight="1" x14ac:dyDescent="0.2">
      <c r="A11" s="175" t="s">
        <v>135</v>
      </c>
      <c r="B11" s="175"/>
      <c r="C11" s="176"/>
      <c r="D11" s="30">
        <f>SUBTOTAL(9,D12:D30)</f>
        <v>0</v>
      </c>
      <c r="E11" s="24"/>
    </row>
    <row r="12" spans="1:6" ht="20.100000000000001" customHeight="1" x14ac:dyDescent="0.2">
      <c r="A12" s="153"/>
      <c r="B12" s="153"/>
      <c r="C12" s="183"/>
      <c r="D12" s="29">
        <f>IF($C$11=0,0,C12/$C$11)</f>
        <v>0</v>
      </c>
      <c r="E12" s="29">
        <f>IF($C$48=0,0,C12/$C$48)</f>
        <v>0</v>
      </c>
    </row>
    <row r="13" spans="1:6" ht="20.100000000000001" customHeight="1" x14ac:dyDescent="0.2">
      <c r="A13" s="153"/>
      <c r="B13" s="153"/>
      <c r="C13" s="183"/>
      <c r="D13" s="29">
        <f t="shared" ref="D13:D30" si="0">IF($C$11=0,0,C13/$C$11)</f>
        <v>0</v>
      </c>
      <c r="E13" s="29">
        <f t="shared" ref="E13:E30" si="1">IF($C$48=0,0,C13/$C$48)</f>
        <v>0</v>
      </c>
    </row>
    <row r="14" spans="1:6" ht="20.100000000000001" customHeight="1" x14ac:dyDescent="0.2">
      <c r="A14" s="153"/>
      <c r="B14" s="153"/>
      <c r="C14" s="183"/>
      <c r="D14" s="29">
        <f t="shared" si="0"/>
        <v>0</v>
      </c>
      <c r="E14" s="29">
        <f t="shared" si="1"/>
        <v>0</v>
      </c>
    </row>
    <row r="15" spans="1:6" ht="20.100000000000001" customHeight="1" x14ac:dyDescent="0.2">
      <c r="A15" s="153"/>
      <c r="B15" s="153"/>
      <c r="C15" s="183"/>
      <c r="D15" s="29">
        <f t="shared" si="0"/>
        <v>0</v>
      </c>
      <c r="E15" s="29">
        <f t="shared" si="1"/>
        <v>0</v>
      </c>
    </row>
    <row r="16" spans="1:6" ht="20.100000000000001" customHeight="1" x14ac:dyDescent="0.2">
      <c r="A16" s="153"/>
      <c r="B16" s="153"/>
      <c r="C16" s="183"/>
      <c r="D16" s="29">
        <f t="shared" si="0"/>
        <v>0</v>
      </c>
      <c r="E16" s="29">
        <f t="shared" si="1"/>
        <v>0</v>
      </c>
    </row>
    <row r="17" spans="1:5" ht="20.100000000000001" customHeight="1" x14ac:dyDescent="0.2">
      <c r="A17" s="153"/>
      <c r="B17" s="153"/>
      <c r="C17" s="183"/>
      <c r="D17" s="29">
        <f t="shared" si="0"/>
        <v>0</v>
      </c>
      <c r="E17" s="29">
        <f t="shared" si="1"/>
        <v>0</v>
      </c>
    </row>
    <row r="18" spans="1:5" ht="20.100000000000001" customHeight="1" x14ac:dyDescent="0.2">
      <c r="A18" s="153"/>
      <c r="B18" s="153"/>
      <c r="C18" s="183"/>
      <c r="D18" s="29">
        <f t="shared" si="0"/>
        <v>0</v>
      </c>
      <c r="E18" s="29">
        <f t="shared" si="1"/>
        <v>0</v>
      </c>
    </row>
    <row r="19" spans="1:5" ht="20.100000000000001" customHeight="1" x14ac:dyDescent="0.2">
      <c r="A19" s="153"/>
      <c r="B19" s="153"/>
      <c r="C19" s="183"/>
      <c r="D19" s="29">
        <f t="shared" si="0"/>
        <v>0</v>
      </c>
      <c r="E19" s="29">
        <f t="shared" si="1"/>
        <v>0</v>
      </c>
    </row>
    <row r="20" spans="1:5" ht="20.100000000000001" customHeight="1" x14ac:dyDescent="0.2">
      <c r="A20" s="153"/>
      <c r="B20" s="153"/>
      <c r="C20" s="183"/>
      <c r="D20" s="29">
        <f t="shared" ref="D20" si="2">IF($C$11=0,0,C20/$C$11)</f>
        <v>0</v>
      </c>
      <c r="E20" s="29">
        <f t="shared" si="1"/>
        <v>0</v>
      </c>
    </row>
    <row r="21" spans="1:5" ht="20.100000000000001" customHeight="1" x14ac:dyDescent="0.2">
      <c r="A21" s="153"/>
      <c r="B21" s="153"/>
      <c r="C21" s="183"/>
      <c r="D21" s="29">
        <f t="shared" si="0"/>
        <v>0</v>
      </c>
      <c r="E21" s="29">
        <f t="shared" ref="E21:E28" si="3">IF($C$48=0,0,C21/$C$48)</f>
        <v>0</v>
      </c>
    </row>
    <row r="22" spans="1:5" ht="20.100000000000001" customHeight="1" x14ac:dyDescent="0.2">
      <c r="A22" s="153"/>
      <c r="B22" s="153"/>
      <c r="C22" s="183"/>
      <c r="D22" s="29">
        <f t="shared" si="0"/>
        <v>0</v>
      </c>
      <c r="E22" s="29">
        <f t="shared" si="3"/>
        <v>0</v>
      </c>
    </row>
    <row r="23" spans="1:5" ht="20.100000000000001" customHeight="1" x14ac:dyDescent="0.2">
      <c r="A23" s="153"/>
      <c r="B23" s="153"/>
      <c r="C23" s="183"/>
      <c r="D23" s="29">
        <f t="shared" si="0"/>
        <v>0</v>
      </c>
      <c r="E23" s="29">
        <f t="shared" si="3"/>
        <v>0</v>
      </c>
    </row>
    <row r="24" spans="1:5" ht="20.100000000000001" customHeight="1" x14ac:dyDescent="0.2">
      <c r="A24" s="153"/>
      <c r="B24" s="153"/>
      <c r="C24" s="183"/>
      <c r="D24" s="29">
        <f t="shared" si="0"/>
        <v>0</v>
      </c>
      <c r="E24" s="29">
        <f t="shared" si="3"/>
        <v>0</v>
      </c>
    </row>
    <row r="25" spans="1:5" ht="20.100000000000001" customHeight="1" x14ac:dyDescent="0.2">
      <c r="A25" s="153"/>
      <c r="B25" s="153"/>
      <c r="C25" s="183"/>
      <c r="D25" s="29">
        <f t="shared" si="0"/>
        <v>0</v>
      </c>
      <c r="E25" s="29">
        <f t="shared" si="3"/>
        <v>0</v>
      </c>
    </row>
    <row r="26" spans="1:5" ht="20.100000000000001" customHeight="1" x14ac:dyDescent="0.2">
      <c r="A26" s="153"/>
      <c r="B26" s="153"/>
      <c r="C26" s="183"/>
      <c r="D26" s="29">
        <f t="shared" si="0"/>
        <v>0</v>
      </c>
      <c r="E26" s="29">
        <f t="shared" si="3"/>
        <v>0</v>
      </c>
    </row>
    <row r="27" spans="1:5" ht="20.100000000000001" customHeight="1" x14ac:dyDescent="0.2">
      <c r="A27" s="153"/>
      <c r="B27" s="153"/>
      <c r="C27" s="183"/>
      <c r="D27" s="29">
        <f t="shared" si="0"/>
        <v>0</v>
      </c>
      <c r="E27" s="29">
        <f t="shared" si="3"/>
        <v>0</v>
      </c>
    </row>
    <row r="28" spans="1:5" ht="20.100000000000001" customHeight="1" x14ac:dyDescent="0.2">
      <c r="A28" s="153"/>
      <c r="B28" s="153"/>
      <c r="C28" s="183"/>
      <c r="D28" s="29">
        <f t="shared" si="0"/>
        <v>0</v>
      </c>
      <c r="E28" s="29">
        <f t="shared" si="3"/>
        <v>0</v>
      </c>
    </row>
    <row r="29" spans="1:5" ht="20.100000000000001" customHeight="1" x14ac:dyDescent="0.2">
      <c r="A29" s="153"/>
      <c r="B29" s="153"/>
      <c r="C29" s="183"/>
      <c r="D29" s="29">
        <f t="shared" si="0"/>
        <v>0</v>
      </c>
      <c r="E29" s="29">
        <f t="shared" si="1"/>
        <v>0</v>
      </c>
    </row>
    <row r="30" spans="1:5" ht="20.100000000000001" customHeight="1" x14ac:dyDescent="0.2">
      <c r="A30" s="153"/>
      <c r="B30" s="153"/>
      <c r="C30" s="183"/>
      <c r="D30" s="29">
        <f t="shared" si="0"/>
        <v>0</v>
      </c>
      <c r="E30" s="29">
        <f t="shared" si="1"/>
        <v>0</v>
      </c>
    </row>
    <row r="31" spans="1:5" ht="20.100000000000001" customHeight="1" x14ac:dyDescent="0.2">
      <c r="A31" s="177"/>
      <c r="B31" s="17"/>
      <c r="C31" s="17"/>
      <c r="D31" s="17"/>
      <c r="E31" s="178"/>
    </row>
    <row r="32" spans="1:5" ht="20.100000000000001" customHeight="1" x14ac:dyDescent="0.2">
      <c r="A32" s="179" t="s">
        <v>136</v>
      </c>
      <c r="B32" s="200"/>
      <c r="C32" s="168">
        <f>SUBTOTAL(9,C33:C46)</f>
        <v>0</v>
      </c>
      <c r="D32" s="169">
        <f>SUBTOTAL(9,D33:D53)</f>
        <v>0</v>
      </c>
      <c r="E32" s="178"/>
    </row>
    <row r="33" spans="1:5" ht="20.100000000000001" customHeight="1" x14ac:dyDescent="0.2">
      <c r="A33" s="184"/>
      <c r="B33" s="184"/>
      <c r="C33" s="172"/>
      <c r="D33" s="29">
        <f>IF($C$32=0,0,C33/$C$32)</f>
        <v>0</v>
      </c>
      <c r="E33" s="29">
        <f t="shared" ref="E33:E46" si="4">IF($C$48=0,0,C33/$C$48)</f>
        <v>0</v>
      </c>
    </row>
    <row r="34" spans="1:5" ht="20.100000000000001" customHeight="1" x14ac:dyDescent="0.2">
      <c r="A34" s="184"/>
      <c r="B34" s="184"/>
      <c r="C34" s="172"/>
      <c r="D34" s="29">
        <f t="shared" ref="D34:D46" si="5">IF($C$32=0,0,C34/$C$32)</f>
        <v>0</v>
      </c>
      <c r="E34" s="29">
        <f t="shared" si="4"/>
        <v>0</v>
      </c>
    </row>
    <row r="35" spans="1:5" ht="20.100000000000001" customHeight="1" x14ac:dyDescent="0.2">
      <c r="A35" s="184"/>
      <c r="B35" s="184"/>
      <c r="C35" s="172"/>
      <c r="D35" s="29">
        <f t="shared" si="5"/>
        <v>0</v>
      </c>
      <c r="E35" s="29">
        <f t="shared" si="4"/>
        <v>0</v>
      </c>
    </row>
    <row r="36" spans="1:5" ht="20.100000000000001" customHeight="1" x14ac:dyDescent="0.2">
      <c r="A36" s="184"/>
      <c r="B36" s="184"/>
      <c r="C36" s="172"/>
      <c r="D36" s="29">
        <f t="shared" si="5"/>
        <v>0</v>
      </c>
      <c r="E36" s="29">
        <f t="shared" ref="E36:E42" si="6">IF($C$48=0,0,C36/$C$48)</f>
        <v>0</v>
      </c>
    </row>
    <row r="37" spans="1:5" ht="20.100000000000001" customHeight="1" x14ac:dyDescent="0.2">
      <c r="A37" s="184"/>
      <c r="B37" s="184"/>
      <c r="C37" s="172"/>
      <c r="D37" s="29">
        <f t="shared" si="5"/>
        <v>0</v>
      </c>
      <c r="E37" s="29">
        <f t="shared" si="6"/>
        <v>0</v>
      </c>
    </row>
    <row r="38" spans="1:5" ht="20.100000000000001" customHeight="1" x14ac:dyDescent="0.2">
      <c r="A38" s="184"/>
      <c r="B38" s="184"/>
      <c r="C38" s="172"/>
      <c r="D38" s="29">
        <f t="shared" si="5"/>
        <v>0</v>
      </c>
      <c r="E38" s="29">
        <f t="shared" si="6"/>
        <v>0</v>
      </c>
    </row>
    <row r="39" spans="1:5" ht="20.100000000000001" customHeight="1" x14ac:dyDescent="0.2">
      <c r="A39" s="184"/>
      <c r="B39" s="184"/>
      <c r="C39" s="172"/>
      <c r="D39" s="29">
        <f t="shared" ref="D39:D40" si="7">IF($C$32=0,0,C39/$C$32)</f>
        <v>0</v>
      </c>
      <c r="E39" s="29">
        <f t="shared" ref="E39:E40" si="8">IF($C$48=0,0,C39/$C$48)</f>
        <v>0</v>
      </c>
    </row>
    <row r="40" spans="1:5" ht="20.100000000000001" customHeight="1" x14ac:dyDescent="0.2">
      <c r="A40" s="184"/>
      <c r="B40" s="184"/>
      <c r="C40" s="172"/>
      <c r="D40" s="29">
        <f t="shared" si="7"/>
        <v>0</v>
      </c>
      <c r="E40" s="29">
        <f t="shared" si="8"/>
        <v>0</v>
      </c>
    </row>
    <row r="41" spans="1:5" ht="20.100000000000001" customHeight="1" x14ac:dyDescent="0.2">
      <c r="A41" s="184"/>
      <c r="B41" s="184"/>
      <c r="C41" s="172"/>
      <c r="D41" s="29">
        <f t="shared" si="5"/>
        <v>0</v>
      </c>
      <c r="E41" s="29">
        <f t="shared" si="6"/>
        <v>0</v>
      </c>
    </row>
    <row r="42" spans="1:5" ht="20.100000000000001" customHeight="1" x14ac:dyDescent="0.2">
      <c r="A42" s="184"/>
      <c r="B42" s="184"/>
      <c r="C42" s="172"/>
      <c r="D42" s="29">
        <f t="shared" si="5"/>
        <v>0</v>
      </c>
      <c r="E42" s="29">
        <f t="shared" si="6"/>
        <v>0</v>
      </c>
    </row>
    <row r="43" spans="1:5" ht="20.100000000000001" customHeight="1" x14ac:dyDescent="0.2">
      <c r="A43" s="184"/>
      <c r="B43" s="184"/>
      <c r="C43" s="172"/>
      <c r="D43" s="29">
        <f t="shared" si="5"/>
        <v>0</v>
      </c>
      <c r="E43" s="29">
        <f t="shared" si="4"/>
        <v>0</v>
      </c>
    </row>
    <row r="44" spans="1:5" ht="20.100000000000001" customHeight="1" x14ac:dyDescent="0.2">
      <c r="A44" s="184"/>
      <c r="B44" s="184"/>
      <c r="C44" s="172"/>
      <c r="D44" s="29">
        <f t="shared" si="5"/>
        <v>0</v>
      </c>
      <c r="E44" s="29">
        <f t="shared" si="4"/>
        <v>0</v>
      </c>
    </row>
    <row r="45" spans="1:5" ht="20.100000000000001" customHeight="1" x14ac:dyDescent="0.2">
      <c r="A45" s="184"/>
      <c r="B45" s="184"/>
      <c r="C45" s="172"/>
      <c r="D45" s="29">
        <f t="shared" si="5"/>
        <v>0</v>
      </c>
      <c r="E45" s="29">
        <f t="shared" si="4"/>
        <v>0</v>
      </c>
    </row>
    <row r="46" spans="1:5" ht="20.100000000000001" customHeight="1" x14ac:dyDescent="0.2">
      <c r="A46" s="184"/>
      <c r="B46" s="184"/>
      <c r="C46" s="172"/>
      <c r="D46" s="29">
        <f t="shared" si="5"/>
        <v>0</v>
      </c>
      <c r="E46" s="29">
        <f t="shared" si="4"/>
        <v>0</v>
      </c>
    </row>
    <row r="47" spans="1:5" ht="20.100000000000001" customHeight="1" x14ac:dyDescent="0.2">
      <c r="A47" s="177"/>
      <c r="B47" s="17"/>
      <c r="C47" s="17"/>
      <c r="D47" s="17"/>
      <c r="E47" s="178"/>
    </row>
    <row r="48" spans="1:5" ht="20.100000000000001" customHeight="1" x14ac:dyDescent="0.2">
      <c r="A48" s="28" t="s">
        <v>816</v>
      </c>
      <c r="B48" s="198"/>
      <c r="C48" s="180">
        <f>SUBTOTAL(9,C11:C46)</f>
        <v>0</v>
      </c>
      <c r="D48" s="181"/>
      <c r="E48" s="182">
        <f>SUBTOTAL(9,E11:E46)</f>
        <v>0</v>
      </c>
    </row>
    <row r="49" spans="3:5" ht="20.100000000000001" customHeight="1" x14ac:dyDescent="0.2">
      <c r="E49" s="170"/>
    </row>
    <row r="50" spans="3:5" ht="20.100000000000001" customHeight="1" x14ac:dyDescent="0.2">
      <c r="D50" s="171"/>
    </row>
    <row r="51" spans="3:5" ht="20.100000000000001" customHeight="1" x14ac:dyDescent="0.2">
      <c r="C51" s="19"/>
    </row>
  </sheetData>
  <mergeCells count="2">
    <mergeCell ref="A7:E7"/>
    <mergeCell ref="A8:E8"/>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9"/>
  <sheetViews>
    <sheetView showGridLines="0" topLeftCell="D524" zoomScaleNormal="100" workbookViewId="0">
      <selection activeCell="D790" sqref="D790"/>
    </sheetView>
  </sheetViews>
  <sheetFormatPr baseColWidth="10" defaultRowHeight="11.25" x14ac:dyDescent="0.2"/>
  <cols>
    <col min="1" max="1" width="6.140625" style="36" hidden="1" customWidth="1"/>
    <col min="2" max="2" width="1.42578125" style="36" hidden="1" customWidth="1"/>
    <col min="3" max="3" width="2.7109375" style="34" hidden="1" customWidth="1"/>
    <col min="4" max="4" width="22" style="36" bestFit="1" customWidth="1"/>
    <col min="5" max="5" width="33.85546875" style="36" customWidth="1"/>
    <col min="6" max="7" width="10.7109375" style="36" customWidth="1"/>
    <col min="8" max="16384" width="11.42578125" style="36"/>
  </cols>
  <sheetData>
    <row r="1" spans="1:7" s="32" customFormat="1" x14ac:dyDescent="0.2">
      <c r="A1" s="32" t="s">
        <v>646</v>
      </c>
      <c r="C1" s="33"/>
    </row>
    <row r="3" spans="1:7" ht="12.75" customHeight="1" x14ac:dyDescent="0.2">
      <c r="A3" s="34" t="s">
        <v>142</v>
      </c>
      <c r="B3" s="35"/>
      <c r="C3" s="35"/>
      <c r="D3" s="321" t="s">
        <v>447</v>
      </c>
      <c r="E3" s="321" t="s">
        <v>143</v>
      </c>
      <c r="F3" s="35"/>
      <c r="G3" s="35"/>
    </row>
    <row r="4" spans="1:7" x14ac:dyDescent="0.2">
      <c r="A4" s="34" t="s">
        <v>144</v>
      </c>
      <c r="B4" s="35"/>
      <c r="C4" s="35"/>
      <c r="D4" s="321"/>
      <c r="E4" s="321"/>
      <c r="F4" s="35"/>
      <c r="G4" s="35"/>
    </row>
    <row r="5" spans="1:7" x14ac:dyDescent="0.2">
      <c r="A5" s="33"/>
      <c r="B5" s="33"/>
      <c r="C5" s="33"/>
      <c r="D5" s="33"/>
      <c r="E5" s="33"/>
      <c r="F5" s="33"/>
      <c r="G5" s="33"/>
    </row>
    <row r="6" spans="1:7" ht="11.25" customHeight="1" x14ac:dyDescent="0.2">
      <c r="A6" s="37">
        <v>37210</v>
      </c>
      <c r="B6" s="38" t="s">
        <v>145</v>
      </c>
      <c r="C6" s="34">
        <v>51</v>
      </c>
      <c r="D6" s="34" t="str">
        <f>CONCATENATE("INDEC-CM - ",A6,B6,C6)</f>
        <v>INDEC-CM - 37210-51</v>
      </c>
      <c r="E6" s="36" t="s">
        <v>146</v>
      </c>
    </row>
    <row r="7" spans="1:7" x14ac:dyDescent="0.2">
      <c r="A7" s="37">
        <v>37210</v>
      </c>
      <c r="B7" s="38" t="s">
        <v>145</v>
      </c>
      <c r="C7" s="34">
        <v>52</v>
      </c>
      <c r="D7" s="34" t="str">
        <f t="shared" ref="D7:D70" si="0">CONCATENATE("INDEC-CM - ",A7,B7,C7)</f>
        <v>INDEC-CM - 37210-52</v>
      </c>
      <c r="E7" s="36" t="s">
        <v>147</v>
      </c>
    </row>
    <row r="8" spans="1:7" x14ac:dyDescent="0.2">
      <c r="A8" s="37">
        <v>42911</v>
      </c>
      <c r="B8" s="38" t="s">
        <v>145</v>
      </c>
      <c r="C8" s="34">
        <v>81</v>
      </c>
      <c r="D8" s="34" t="str">
        <f t="shared" si="0"/>
        <v>INDEC-CM - 42911-81</v>
      </c>
      <c r="E8" s="39" t="s">
        <v>148</v>
      </c>
      <c r="F8" s="39"/>
      <c r="G8" s="39"/>
    </row>
    <row r="9" spans="1:7" x14ac:dyDescent="0.2">
      <c r="A9" s="37">
        <v>41242</v>
      </c>
      <c r="B9" s="38" t="s">
        <v>145</v>
      </c>
      <c r="C9" s="34">
        <v>11</v>
      </c>
      <c r="D9" s="34" t="str">
        <f t="shared" si="0"/>
        <v>INDEC-CM - 41242-11</v>
      </c>
      <c r="E9" s="39" t="s">
        <v>149</v>
      </c>
      <c r="F9" s="39"/>
      <c r="G9" s="39"/>
    </row>
    <row r="10" spans="1:7" x14ac:dyDescent="0.2">
      <c r="A10" s="37">
        <v>37440</v>
      </c>
      <c r="B10" s="38" t="s">
        <v>145</v>
      </c>
      <c r="C10" s="34">
        <v>21</v>
      </c>
      <c r="D10" s="34" t="str">
        <f t="shared" si="0"/>
        <v>INDEC-CM - 37440-21</v>
      </c>
      <c r="E10" s="36" t="s">
        <v>150</v>
      </c>
    </row>
    <row r="11" spans="1:7" x14ac:dyDescent="0.2">
      <c r="A11" s="37">
        <v>38130</v>
      </c>
      <c r="B11" s="38" t="s">
        <v>145</v>
      </c>
      <c r="C11" s="34">
        <v>13</v>
      </c>
      <c r="D11" s="34" t="str">
        <f t="shared" si="0"/>
        <v>INDEC-CM - 38130-13</v>
      </c>
      <c r="E11" s="39" t="s">
        <v>151</v>
      </c>
      <c r="F11" s="39"/>
      <c r="G11" s="39"/>
    </row>
    <row r="12" spans="1:7" x14ac:dyDescent="0.2">
      <c r="A12" s="37">
        <v>38130</v>
      </c>
      <c r="B12" s="38" t="s">
        <v>145</v>
      </c>
      <c r="C12" s="34">
        <v>12</v>
      </c>
      <c r="D12" s="34" t="str">
        <f t="shared" si="0"/>
        <v>INDEC-CM - 38130-12</v>
      </c>
      <c r="E12" s="39" t="s">
        <v>152</v>
      </c>
      <c r="F12" s="39"/>
      <c r="G12" s="39"/>
    </row>
    <row r="13" spans="1:7" x14ac:dyDescent="0.2">
      <c r="A13" s="37">
        <v>38130</v>
      </c>
      <c r="B13" s="38" t="s">
        <v>145</v>
      </c>
      <c r="C13" s="34">
        <v>11</v>
      </c>
      <c r="D13" s="34" t="str">
        <f t="shared" si="0"/>
        <v>INDEC-CM - 38130-11</v>
      </c>
      <c r="E13" s="39" t="s">
        <v>153</v>
      </c>
      <c r="F13" s="39"/>
      <c r="G13" s="39"/>
    </row>
    <row r="14" spans="1:7" x14ac:dyDescent="0.2">
      <c r="A14" s="37">
        <v>27230</v>
      </c>
      <c r="B14" s="38" t="s">
        <v>145</v>
      </c>
      <c r="C14" s="34">
        <v>11</v>
      </c>
      <c r="D14" s="34" t="str">
        <f t="shared" si="0"/>
        <v>INDEC-CM - 27230-11</v>
      </c>
      <c r="E14" s="39" t="s">
        <v>154</v>
      </c>
      <c r="F14" s="39"/>
      <c r="G14" s="39"/>
    </row>
    <row r="15" spans="1:7" x14ac:dyDescent="0.2">
      <c r="A15" s="37">
        <v>44821</v>
      </c>
      <c r="B15" s="38" t="s">
        <v>145</v>
      </c>
      <c r="C15" s="34">
        <v>11</v>
      </c>
      <c r="D15" s="34" t="str">
        <f t="shared" si="0"/>
        <v>INDEC-CM - 44821-11</v>
      </c>
      <c r="E15" s="36" t="s">
        <v>155</v>
      </c>
    </row>
    <row r="16" spans="1:7" x14ac:dyDescent="0.2">
      <c r="A16" s="37">
        <v>37560</v>
      </c>
      <c r="B16" s="38" t="s">
        <v>145</v>
      </c>
      <c r="C16" s="34">
        <v>11</v>
      </c>
      <c r="D16" s="34" t="str">
        <f t="shared" si="0"/>
        <v>INDEC-CM - 37560-11</v>
      </c>
      <c r="E16" s="39" t="s">
        <v>156</v>
      </c>
      <c r="F16" s="39"/>
      <c r="G16" s="39"/>
    </row>
    <row r="17" spans="1:7" x14ac:dyDescent="0.2">
      <c r="A17" s="37">
        <v>15400</v>
      </c>
      <c r="B17" s="38" t="s">
        <v>145</v>
      </c>
      <c r="C17" s="34">
        <v>11</v>
      </c>
      <c r="D17" s="34" t="str">
        <f t="shared" si="0"/>
        <v>INDEC-CM - 15400-11</v>
      </c>
      <c r="E17" s="39" t="s">
        <v>157</v>
      </c>
      <c r="F17" s="39"/>
      <c r="G17" s="39"/>
    </row>
    <row r="18" spans="1:7" x14ac:dyDescent="0.2">
      <c r="A18" s="37">
        <v>15310</v>
      </c>
      <c r="B18" s="38" t="s">
        <v>145</v>
      </c>
      <c r="C18" s="34">
        <v>11</v>
      </c>
      <c r="D18" s="34" t="str">
        <f t="shared" si="0"/>
        <v>INDEC-CM - 15310-11</v>
      </c>
      <c r="E18" s="36" t="s">
        <v>158</v>
      </c>
    </row>
    <row r="19" spans="1:7" x14ac:dyDescent="0.2">
      <c r="A19" s="37">
        <v>46531</v>
      </c>
      <c r="B19" s="38" t="s">
        <v>145</v>
      </c>
      <c r="C19" s="34">
        <v>11</v>
      </c>
      <c r="D19" s="34" t="str">
        <f t="shared" si="0"/>
        <v>INDEC-CM - 46531-11</v>
      </c>
      <c r="E19" s="39" t="s">
        <v>159</v>
      </c>
      <c r="F19" s="39"/>
      <c r="G19" s="39"/>
    </row>
    <row r="20" spans="1:7" x14ac:dyDescent="0.2">
      <c r="A20" s="37">
        <v>43540</v>
      </c>
      <c r="B20" s="38" t="s">
        <v>145</v>
      </c>
      <c r="C20" s="34">
        <v>11</v>
      </c>
      <c r="D20" s="34" t="str">
        <f t="shared" si="0"/>
        <v>INDEC-CM - 43540-11</v>
      </c>
      <c r="E20" s="36" t="s">
        <v>160</v>
      </c>
    </row>
    <row r="21" spans="1:7" x14ac:dyDescent="0.2">
      <c r="A21" s="37">
        <v>43540</v>
      </c>
      <c r="B21" s="38" t="s">
        <v>145</v>
      </c>
      <c r="C21" s="34">
        <v>12</v>
      </c>
      <c r="D21" s="34" t="str">
        <f t="shared" si="0"/>
        <v>INDEC-CM - 43540-12</v>
      </c>
      <c r="E21" s="36" t="s">
        <v>161</v>
      </c>
    </row>
    <row r="22" spans="1:7" x14ac:dyDescent="0.2">
      <c r="A22" s="37">
        <v>37370</v>
      </c>
      <c r="B22" s="38" t="s">
        <v>145</v>
      </c>
      <c r="C22" s="34">
        <v>21</v>
      </c>
      <c r="D22" s="34" t="str">
        <f t="shared" si="0"/>
        <v>INDEC-CM - 37370-21</v>
      </c>
      <c r="E22" s="36" t="s">
        <v>162</v>
      </c>
    </row>
    <row r="23" spans="1:7" x14ac:dyDescent="0.2">
      <c r="A23" s="37">
        <v>37370</v>
      </c>
      <c r="B23" s="38" t="s">
        <v>145</v>
      </c>
      <c r="C23" s="34">
        <v>11</v>
      </c>
      <c r="D23" s="34" t="str">
        <f t="shared" si="0"/>
        <v>INDEC-CM - 37370-11</v>
      </c>
      <c r="E23" s="36" t="s">
        <v>163</v>
      </c>
    </row>
    <row r="24" spans="1:7" x14ac:dyDescent="0.2">
      <c r="A24" s="37">
        <v>37370</v>
      </c>
      <c r="B24" s="38" t="s">
        <v>145</v>
      </c>
      <c r="C24" s="34">
        <v>12</v>
      </c>
      <c r="D24" s="34" t="str">
        <f t="shared" si="0"/>
        <v>INDEC-CM - 37370-12</v>
      </c>
      <c r="E24" s="36" t="s">
        <v>164</v>
      </c>
    </row>
    <row r="25" spans="1:7" x14ac:dyDescent="0.2">
      <c r="A25" s="37">
        <v>37690</v>
      </c>
      <c r="B25" s="38" t="s">
        <v>145</v>
      </c>
      <c r="C25" s="34">
        <v>11</v>
      </c>
      <c r="D25" s="34" t="str">
        <f t="shared" si="0"/>
        <v>INDEC-CM - 37690-11</v>
      </c>
      <c r="E25" s="36" t="s">
        <v>165</v>
      </c>
    </row>
    <row r="26" spans="1:7" x14ac:dyDescent="0.2">
      <c r="A26" s="37">
        <v>42911</v>
      </c>
      <c r="B26" s="38" t="s">
        <v>145</v>
      </c>
      <c r="C26" s="34">
        <v>11</v>
      </c>
      <c r="D26" s="34" t="str">
        <f t="shared" si="0"/>
        <v>INDEC-CM - 42911-11</v>
      </c>
      <c r="E26" s="36" t="s">
        <v>166</v>
      </c>
    </row>
    <row r="27" spans="1:7" x14ac:dyDescent="0.2">
      <c r="A27" s="37">
        <v>37129</v>
      </c>
      <c r="B27" s="38" t="s">
        <v>145</v>
      </c>
      <c r="C27" s="34">
        <v>11</v>
      </c>
      <c r="D27" s="34" t="str">
        <f t="shared" si="0"/>
        <v>INDEC-CM - 37129-11</v>
      </c>
      <c r="E27" s="36" t="s">
        <v>167</v>
      </c>
    </row>
    <row r="28" spans="1:7" x14ac:dyDescent="0.2">
      <c r="A28" s="37">
        <v>35110</v>
      </c>
      <c r="B28" s="38" t="s">
        <v>145</v>
      </c>
      <c r="C28" s="34">
        <v>41</v>
      </c>
      <c r="D28" s="34" t="str">
        <f t="shared" si="0"/>
        <v>INDEC-CM - 35110-41</v>
      </c>
      <c r="E28" s="36" t="s">
        <v>168</v>
      </c>
    </row>
    <row r="29" spans="1:7" x14ac:dyDescent="0.2">
      <c r="A29" s="37">
        <v>37210</v>
      </c>
      <c r="B29" s="38" t="s">
        <v>145</v>
      </c>
      <c r="C29" s="34">
        <v>23</v>
      </c>
      <c r="D29" s="34" t="str">
        <f t="shared" si="0"/>
        <v>INDEC-CM - 37210-23</v>
      </c>
      <c r="E29" s="36" t="s">
        <v>169</v>
      </c>
    </row>
    <row r="30" spans="1:7" x14ac:dyDescent="0.2">
      <c r="A30" s="37">
        <v>37210</v>
      </c>
      <c r="B30" s="38" t="s">
        <v>145</v>
      </c>
      <c r="C30" s="34">
        <v>22</v>
      </c>
      <c r="D30" s="34" t="str">
        <f t="shared" si="0"/>
        <v>INDEC-CM - 37210-22</v>
      </c>
      <c r="E30" s="36" t="s">
        <v>170</v>
      </c>
    </row>
    <row r="31" spans="1:7" x14ac:dyDescent="0.2">
      <c r="A31" s="37">
        <v>37210</v>
      </c>
      <c r="B31" s="38" t="s">
        <v>145</v>
      </c>
      <c r="C31" s="34">
        <v>21</v>
      </c>
      <c r="D31" s="34" t="str">
        <f t="shared" si="0"/>
        <v>INDEC-CM - 37210-21</v>
      </c>
      <c r="E31" s="36" t="s">
        <v>171</v>
      </c>
    </row>
    <row r="32" spans="1:7" x14ac:dyDescent="0.2">
      <c r="A32" s="37">
        <v>41543</v>
      </c>
      <c r="B32" s="38" t="s">
        <v>145</v>
      </c>
      <c r="C32" s="34">
        <v>21</v>
      </c>
      <c r="D32" s="34" t="str">
        <f t="shared" si="0"/>
        <v>INDEC-CM - 41543-21</v>
      </c>
      <c r="E32" s="36" t="s">
        <v>172</v>
      </c>
    </row>
    <row r="33" spans="1:5" x14ac:dyDescent="0.2">
      <c r="A33" s="37">
        <v>46340</v>
      </c>
      <c r="B33" s="38" t="s">
        <v>145</v>
      </c>
      <c r="C33" s="34">
        <v>31</v>
      </c>
      <c r="D33" s="34" t="str">
        <f t="shared" si="0"/>
        <v>INDEC-CM - 46340-31</v>
      </c>
      <c r="E33" s="36" t="s">
        <v>173</v>
      </c>
    </row>
    <row r="34" spans="1:5" x14ac:dyDescent="0.2">
      <c r="A34" s="37">
        <v>46320</v>
      </c>
      <c r="B34" s="38" t="s">
        <v>145</v>
      </c>
      <c r="C34" s="34">
        <v>11</v>
      </c>
      <c r="D34" s="34" t="str">
        <f t="shared" si="0"/>
        <v>INDEC-CM - 46320-11</v>
      </c>
      <c r="E34" s="36" t="s">
        <v>174</v>
      </c>
    </row>
    <row r="35" spans="1:5" x14ac:dyDescent="0.2">
      <c r="A35" s="37">
        <v>46340</v>
      </c>
      <c r="B35" s="38" t="s">
        <v>145</v>
      </c>
      <c r="C35" s="34">
        <v>11</v>
      </c>
      <c r="D35" s="34" t="str">
        <f t="shared" si="0"/>
        <v>INDEC-CM - 46340-11</v>
      </c>
      <c r="E35" s="36" t="s">
        <v>175</v>
      </c>
    </row>
    <row r="36" spans="1:5" x14ac:dyDescent="0.2">
      <c r="A36" s="37">
        <v>46340</v>
      </c>
      <c r="B36" s="38" t="s">
        <v>145</v>
      </c>
      <c r="C36" s="34">
        <v>12</v>
      </c>
      <c r="D36" s="34" t="str">
        <f t="shared" si="0"/>
        <v>INDEC-CM - 46340-12</v>
      </c>
      <c r="E36" s="36" t="s">
        <v>176</v>
      </c>
    </row>
    <row r="37" spans="1:5" x14ac:dyDescent="0.2">
      <c r="A37" s="37">
        <v>46340</v>
      </c>
      <c r="B37" s="38" t="s">
        <v>145</v>
      </c>
      <c r="C37" s="34">
        <v>21</v>
      </c>
      <c r="D37" s="34" t="str">
        <f t="shared" si="0"/>
        <v>INDEC-CM - 46340-21</v>
      </c>
      <c r="E37" s="36" t="s">
        <v>177</v>
      </c>
    </row>
    <row r="38" spans="1:5" x14ac:dyDescent="0.2">
      <c r="A38" s="37">
        <v>46212</v>
      </c>
      <c r="B38" s="38" t="s">
        <v>145</v>
      </c>
      <c r="C38" s="34">
        <v>21</v>
      </c>
      <c r="D38" s="34" t="str">
        <f t="shared" si="0"/>
        <v>INDEC-CM - 46212-21</v>
      </c>
      <c r="E38" s="36" t="s">
        <v>178</v>
      </c>
    </row>
    <row r="39" spans="1:5" x14ac:dyDescent="0.2">
      <c r="A39" s="37">
        <v>42999</v>
      </c>
      <c r="B39" s="38" t="s">
        <v>145</v>
      </c>
      <c r="C39" s="34">
        <v>23</v>
      </c>
      <c r="D39" s="34" t="str">
        <f t="shared" si="0"/>
        <v>INDEC-CM - 42999-23</v>
      </c>
      <c r="E39" s="36" t="s">
        <v>179</v>
      </c>
    </row>
    <row r="40" spans="1:5" x14ac:dyDescent="0.2">
      <c r="A40" s="37">
        <v>42999</v>
      </c>
      <c r="B40" s="38" t="s">
        <v>145</v>
      </c>
      <c r="C40" s="34">
        <v>21</v>
      </c>
      <c r="D40" s="34" t="str">
        <f t="shared" si="0"/>
        <v>INDEC-CM - 42999-21</v>
      </c>
      <c r="E40" s="36" t="s">
        <v>180</v>
      </c>
    </row>
    <row r="41" spans="1:5" x14ac:dyDescent="0.2">
      <c r="A41" s="37">
        <v>42999</v>
      </c>
      <c r="B41" s="38" t="s">
        <v>145</v>
      </c>
      <c r="C41" s="34">
        <v>31</v>
      </c>
      <c r="D41" s="34" t="str">
        <f t="shared" si="0"/>
        <v>INDEC-CM - 42999-31</v>
      </c>
      <c r="E41" s="36" t="s">
        <v>181</v>
      </c>
    </row>
    <row r="42" spans="1:5" x14ac:dyDescent="0.2">
      <c r="A42" s="37">
        <v>42999</v>
      </c>
      <c r="B42" s="38" t="s">
        <v>145</v>
      </c>
      <c r="C42" s="34">
        <v>22</v>
      </c>
      <c r="D42" s="34" t="str">
        <f t="shared" si="0"/>
        <v>INDEC-CM - 42999-22</v>
      </c>
      <c r="E42" s="36" t="s">
        <v>182</v>
      </c>
    </row>
    <row r="43" spans="1:5" x14ac:dyDescent="0.2">
      <c r="A43" s="37">
        <v>31600</v>
      </c>
      <c r="B43" s="38" t="s">
        <v>145</v>
      </c>
      <c r="C43" s="34">
        <v>63</v>
      </c>
      <c r="D43" s="34" t="str">
        <f t="shared" si="0"/>
        <v>INDEC-CM - 31600-63</v>
      </c>
      <c r="E43" s="36" t="s">
        <v>183</v>
      </c>
    </row>
    <row r="44" spans="1:5" x14ac:dyDescent="0.2">
      <c r="A44" s="37">
        <v>31600</v>
      </c>
      <c r="B44" s="38" t="s">
        <v>145</v>
      </c>
      <c r="C44" s="34">
        <v>62</v>
      </c>
      <c r="D44" s="34" t="str">
        <f t="shared" si="0"/>
        <v>INDEC-CM - 31600-62</v>
      </c>
      <c r="E44" s="36" t="s">
        <v>184</v>
      </c>
    </row>
    <row r="45" spans="1:5" x14ac:dyDescent="0.2">
      <c r="A45" s="37">
        <v>31600</v>
      </c>
      <c r="B45" s="38" t="s">
        <v>145</v>
      </c>
      <c r="C45" s="34">
        <v>61</v>
      </c>
      <c r="D45" s="34" t="str">
        <f t="shared" si="0"/>
        <v>INDEC-CM - 31600-61</v>
      </c>
      <c r="E45" s="36" t="s">
        <v>185</v>
      </c>
    </row>
    <row r="46" spans="1:5" x14ac:dyDescent="0.2">
      <c r="A46" s="37">
        <v>37420</v>
      </c>
      <c r="B46" s="38" t="s">
        <v>145</v>
      </c>
      <c r="C46" s="34">
        <v>11</v>
      </c>
      <c r="D46" s="34" t="str">
        <f t="shared" si="0"/>
        <v>INDEC-CM - 37420-11</v>
      </c>
      <c r="E46" s="36" t="s">
        <v>186</v>
      </c>
    </row>
    <row r="47" spans="1:5" x14ac:dyDescent="0.2">
      <c r="A47" s="37">
        <v>37420</v>
      </c>
      <c r="B47" s="38" t="s">
        <v>145</v>
      </c>
      <c r="C47" s="34">
        <v>12</v>
      </c>
      <c r="D47" s="34" t="str">
        <f t="shared" si="0"/>
        <v>INDEC-CM - 37420-12</v>
      </c>
      <c r="E47" s="36" t="s">
        <v>187</v>
      </c>
    </row>
    <row r="48" spans="1:5" x14ac:dyDescent="0.2">
      <c r="A48" s="37">
        <v>44822</v>
      </c>
      <c r="B48" s="38" t="s">
        <v>145</v>
      </c>
      <c r="C48" s="34">
        <v>11</v>
      </c>
      <c r="D48" s="34" t="str">
        <f t="shared" si="0"/>
        <v>INDEC-CM - 44822-11</v>
      </c>
      <c r="E48" s="36" t="s">
        <v>188</v>
      </c>
    </row>
    <row r="49" spans="1:5" x14ac:dyDescent="0.2">
      <c r="A49" s="37">
        <v>44826</v>
      </c>
      <c r="B49" s="38" t="s">
        <v>145</v>
      </c>
      <c r="C49" s="34">
        <v>11</v>
      </c>
      <c r="D49" s="34" t="str">
        <f t="shared" si="0"/>
        <v>INDEC-CM - 44826-11</v>
      </c>
      <c r="E49" s="36" t="s">
        <v>189</v>
      </c>
    </row>
    <row r="50" spans="1:5" x14ac:dyDescent="0.2">
      <c r="A50" s="37">
        <v>44826</v>
      </c>
      <c r="B50" s="38" t="s">
        <v>145</v>
      </c>
      <c r="C50" s="34">
        <v>12</v>
      </c>
      <c r="D50" s="34" t="str">
        <f t="shared" si="0"/>
        <v>INDEC-CM - 44826-12</v>
      </c>
      <c r="E50" s="36" t="s">
        <v>190</v>
      </c>
    </row>
    <row r="51" spans="1:5" x14ac:dyDescent="0.2">
      <c r="A51" s="37">
        <v>42911</v>
      </c>
      <c r="B51" s="38" t="s">
        <v>145</v>
      </c>
      <c r="C51" s="34">
        <v>21</v>
      </c>
      <c r="D51" s="34" t="str">
        <f t="shared" si="0"/>
        <v>INDEC-CM - 42911-21</v>
      </c>
      <c r="E51" s="36" t="s">
        <v>191</v>
      </c>
    </row>
    <row r="52" spans="1:5" x14ac:dyDescent="0.2">
      <c r="A52" s="37">
        <v>41277</v>
      </c>
      <c r="B52" s="38" t="s">
        <v>145</v>
      </c>
      <c r="C52" s="34">
        <v>21</v>
      </c>
      <c r="D52" s="34" t="str">
        <f t="shared" si="0"/>
        <v>INDEC-CM - 41277-21</v>
      </c>
      <c r="E52" s="36" t="s">
        <v>192</v>
      </c>
    </row>
    <row r="53" spans="1:5" x14ac:dyDescent="0.2">
      <c r="A53" s="37">
        <v>41277</v>
      </c>
      <c r="B53" s="38" t="s">
        <v>145</v>
      </c>
      <c r="C53" s="34">
        <v>11</v>
      </c>
      <c r="D53" s="34" t="str">
        <f t="shared" si="0"/>
        <v>INDEC-CM - 41277-11</v>
      </c>
      <c r="E53" s="36" t="s">
        <v>193</v>
      </c>
    </row>
    <row r="54" spans="1:5" x14ac:dyDescent="0.2">
      <c r="A54" s="37">
        <v>41516</v>
      </c>
      <c r="B54" s="38" t="s">
        <v>145</v>
      </c>
      <c r="C54" s="34">
        <v>11</v>
      </c>
      <c r="D54" s="34" t="str">
        <f t="shared" si="0"/>
        <v>INDEC-CM - 41516-11</v>
      </c>
      <c r="E54" s="36" t="s">
        <v>194</v>
      </c>
    </row>
    <row r="55" spans="1:5" x14ac:dyDescent="0.2">
      <c r="A55" s="37">
        <v>41516</v>
      </c>
      <c r="B55" s="38" t="s">
        <v>145</v>
      </c>
      <c r="C55" s="34">
        <v>12</v>
      </c>
      <c r="D55" s="34" t="str">
        <f t="shared" si="0"/>
        <v>INDEC-CM - 41516-12</v>
      </c>
      <c r="E55" s="36" t="s">
        <v>195</v>
      </c>
    </row>
    <row r="56" spans="1:5" x14ac:dyDescent="0.2">
      <c r="A56" s="37">
        <v>41273</v>
      </c>
      <c r="B56" s="38" t="s">
        <v>145</v>
      </c>
      <c r="C56" s="34">
        <v>11</v>
      </c>
      <c r="D56" s="34" t="str">
        <f t="shared" si="0"/>
        <v>INDEC-CM - 41273-11</v>
      </c>
      <c r="E56" s="36" t="s">
        <v>196</v>
      </c>
    </row>
    <row r="57" spans="1:5" x14ac:dyDescent="0.2">
      <c r="A57" s="37">
        <v>41273</v>
      </c>
      <c r="B57" s="38" t="s">
        <v>145</v>
      </c>
      <c r="C57" s="34">
        <v>12</v>
      </c>
      <c r="D57" s="34" t="str">
        <f t="shared" si="0"/>
        <v>INDEC-CM - 41273-12</v>
      </c>
      <c r="E57" s="36" t="s">
        <v>197</v>
      </c>
    </row>
    <row r="58" spans="1:5" x14ac:dyDescent="0.2">
      <c r="A58" s="37">
        <v>41277</v>
      </c>
      <c r="B58" s="38" t="s">
        <v>145</v>
      </c>
      <c r="C58" s="34">
        <v>41</v>
      </c>
      <c r="D58" s="34" t="str">
        <f t="shared" si="0"/>
        <v>INDEC-CM - 41277-41</v>
      </c>
      <c r="E58" s="36" t="s">
        <v>198</v>
      </c>
    </row>
    <row r="59" spans="1:5" x14ac:dyDescent="0.2">
      <c r="A59" s="37">
        <v>41277</v>
      </c>
      <c r="B59" s="38" t="s">
        <v>145</v>
      </c>
      <c r="C59" s="34">
        <v>31</v>
      </c>
      <c r="D59" s="34" t="str">
        <f t="shared" si="0"/>
        <v>INDEC-CM - 41277-31</v>
      </c>
      <c r="E59" s="36" t="s">
        <v>199</v>
      </c>
    </row>
    <row r="60" spans="1:5" x14ac:dyDescent="0.2">
      <c r="A60" s="37">
        <v>41543</v>
      </c>
      <c r="B60" s="38" t="s">
        <v>145</v>
      </c>
      <c r="C60" s="34">
        <v>11</v>
      </c>
      <c r="D60" s="34" t="str">
        <f t="shared" si="0"/>
        <v>INDEC-CM - 41543-11</v>
      </c>
      <c r="E60" s="36" t="s">
        <v>200</v>
      </c>
    </row>
    <row r="61" spans="1:5" x14ac:dyDescent="0.2">
      <c r="A61" s="37">
        <v>36320</v>
      </c>
      <c r="B61" s="38" t="s">
        <v>145</v>
      </c>
      <c r="C61" s="34">
        <v>21</v>
      </c>
      <c r="D61" s="34" t="str">
        <f t="shared" si="0"/>
        <v>INDEC-CM - 36320-21</v>
      </c>
      <c r="E61" s="36" t="s">
        <v>201</v>
      </c>
    </row>
    <row r="62" spans="1:5" x14ac:dyDescent="0.2">
      <c r="A62" s="37">
        <v>36320</v>
      </c>
      <c r="B62" s="38" t="s">
        <v>145</v>
      </c>
      <c r="C62" s="34">
        <v>22</v>
      </c>
      <c r="D62" s="34" t="str">
        <f t="shared" si="0"/>
        <v>INDEC-CM - 36320-22</v>
      </c>
      <c r="E62" s="36" t="s">
        <v>202</v>
      </c>
    </row>
    <row r="63" spans="1:5" x14ac:dyDescent="0.2">
      <c r="A63" s="37">
        <v>36320</v>
      </c>
      <c r="B63" s="38" t="s">
        <v>145</v>
      </c>
      <c r="C63" s="34">
        <v>11</v>
      </c>
      <c r="D63" s="34" t="str">
        <f t="shared" si="0"/>
        <v>INDEC-CM - 36320-11</v>
      </c>
      <c r="E63" s="36" t="s">
        <v>203</v>
      </c>
    </row>
    <row r="64" spans="1:5" x14ac:dyDescent="0.2">
      <c r="A64" s="37">
        <v>36320</v>
      </c>
      <c r="B64" s="38" t="s">
        <v>145</v>
      </c>
      <c r="C64" s="34">
        <v>12</v>
      </c>
      <c r="D64" s="34" t="str">
        <f t="shared" si="0"/>
        <v>INDEC-CM - 36320-12</v>
      </c>
      <c r="E64" s="36" t="s">
        <v>204</v>
      </c>
    </row>
    <row r="65" spans="1:7" x14ac:dyDescent="0.2">
      <c r="A65" s="37">
        <v>15320</v>
      </c>
      <c r="B65" s="38" t="s">
        <v>145</v>
      </c>
      <c r="C65" s="34">
        <v>11</v>
      </c>
      <c r="D65" s="34" t="str">
        <f t="shared" si="0"/>
        <v>INDEC-CM - 15320-11</v>
      </c>
      <c r="E65" s="36" t="s">
        <v>205</v>
      </c>
    </row>
    <row r="66" spans="1:7" x14ac:dyDescent="0.2">
      <c r="A66" s="37">
        <v>37350</v>
      </c>
      <c r="B66" s="38" t="s">
        <v>145</v>
      </c>
      <c r="C66" s="34">
        <v>61</v>
      </c>
      <c r="D66" s="34" t="str">
        <f t="shared" si="0"/>
        <v>INDEC-CM - 37350-61</v>
      </c>
      <c r="E66" s="39" t="s">
        <v>206</v>
      </c>
      <c r="F66" s="39"/>
      <c r="G66" s="39"/>
    </row>
    <row r="67" spans="1:7" x14ac:dyDescent="0.2">
      <c r="A67" s="37">
        <v>37440</v>
      </c>
      <c r="B67" s="38" t="s">
        <v>145</v>
      </c>
      <c r="C67" s="34">
        <v>31</v>
      </c>
      <c r="D67" s="34" t="str">
        <f t="shared" si="0"/>
        <v>INDEC-CM - 37440-31</v>
      </c>
      <c r="E67" s="36" t="s">
        <v>207</v>
      </c>
    </row>
    <row r="68" spans="1:7" x14ac:dyDescent="0.2">
      <c r="A68" s="37">
        <v>37440</v>
      </c>
      <c r="B68" s="38" t="s">
        <v>145</v>
      </c>
      <c r="C68" s="34">
        <v>11</v>
      </c>
      <c r="D68" s="34" t="str">
        <f t="shared" si="0"/>
        <v>INDEC-CM - 37440-11</v>
      </c>
      <c r="E68" s="36" t="s">
        <v>208</v>
      </c>
    </row>
    <row r="69" spans="1:7" x14ac:dyDescent="0.2">
      <c r="A69" s="37">
        <v>44821</v>
      </c>
      <c r="B69" s="38" t="s">
        <v>145</v>
      </c>
      <c r="C69" s="34">
        <v>21</v>
      </c>
      <c r="D69" s="34" t="str">
        <f t="shared" si="0"/>
        <v>INDEC-CM - 44821-21</v>
      </c>
      <c r="E69" s="36" t="s">
        <v>209</v>
      </c>
    </row>
    <row r="70" spans="1:7" x14ac:dyDescent="0.2">
      <c r="A70" s="37">
        <v>36320</v>
      </c>
      <c r="B70" s="38" t="s">
        <v>145</v>
      </c>
      <c r="C70" s="34">
        <v>31</v>
      </c>
      <c r="D70" s="34" t="str">
        <f t="shared" si="0"/>
        <v>INDEC-CM - 36320-31</v>
      </c>
      <c r="E70" s="36" t="s">
        <v>210</v>
      </c>
    </row>
    <row r="71" spans="1:7" x14ac:dyDescent="0.2">
      <c r="A71" s="37">
        <v>41278</v>
      </c>
      <c r="B71" s="38" t="s">
        <v>145</v>
      </c>
      <c r="C71" s="34">
        <v>12</v>
      </c>
      <c r="D71" s="34" t="str">
        <f t="shared" ref="D71:D134" si="1">CONCATENATE("INDEC-CM - ",A71,B71,C71)</f>
        <v>INDEC-CM - 41278-12</v>
      </c>
      <c r="E71" s="39" t="s">
        <v>211</v>
      </c>
      <c r="F71" s="39"/>
      <c r="G71" s="39"/>
    </row>
    <row r="72" spans="1:7" x14ac:dyDescent="0.2">
      <c r="A72" s="37">
        <v>41278</v>
      </c>
      <c r="B72" s="38" t="s">
        <v>145</v>
      </c>
      <c r="C72" s="34">
        <v>11</v>
      </c>
      <c r="D72" s="34" t="str">
        <f t="shared" si="1"/>
        <v>INDEC-CM - 41278-11</v>
      </c>
      <c r="E72" s="39" t="s">
        <v>212</v>
      </c>
      <c r="F72" s="39"/>
      <c r="G72" s="39"/>
    </row>
    <row r="73" spans="1:7" x14ac:dyDescent="0.2">
      <c r="A73" s="37">
        <v>36320</v>
      </c>
      <c r="B73" s="38" t="s">
        <v>145</v>
      </c>
      <c r="C73" s="34">
        <v>41</v>
      </c>
      <c r="D73" s="34" t="str">
        <f t="shared" si="1"/>
        <v>INDEC-CM - 36320-41</v>
      </c>
      <c r="E73" s="36" t="s">
        <v>213</v>
      </c>
    </row>
    <row r="74" spans="1:7" x14ac:dyDescent="0.2">
      <c r="A74" s="37">
        <v>41516</v>
      </c>
      <c r="B74" s="38" t="s">
        <v>145</v>
      </c>
      <c r="C74" s="34">
        <v>21</v>
      </c>
      <c r="D74" s="34" t="str">
        <f t="shared" si="1"/>
        <v>INDEC-CM - 41516-21</v>
      </c>
      <c r="E74" s="36" t="s">
        <v>214</v>
      </c>
    </row>
    <row r="75" spans="1:7" x14ac:dyDescent="0.2">
      <c r="A75" s="37">
        <v>41278</v>
      </c>
      <c r="B75" s="38" t="s">
        <v>145</v>
      </c>
      <c r="C75" s="34">
        <v>22</v>
      </c>
      <c r="D75" s="34" t="str">
        <f t="shared" si="1"/>
        <v>INDEC-CM - 41278-22</v>
      </c>
      <c r="E75" s="39" t="s">
        <v>215</v>
      </c>
      <c r="F75" s="39"/>
      <c r="G75" s="39"/>
    </row>
    <row r="76" spans="1:7" x14ac:dyDescent="0.2">
      <c r="A76" s="37">
        <v>46350</v>
      </c>
      <c r="B76" s="38" t="s">
        <v>145</v>
      </c>
      <c r="C76" s="34">
        <v>11</v>
      </c>
      <c r="D76" s="34" t="str">
        <f t="shared" si="1"/>
        <v>INDEC-CM - 46350-11</v>
      </c>
      <c r="E76" s="36" t="s">
        <v>216</v>
      </c>
    </row>
    <row r="77" spans="1:7" x14ac:dyDescent="0.2">
      <c r="A77" s="37">
        <v>41278</v>
      </c>
      <c r="B77" s="38" t="s">
        <v>145</v>
      </c>
      <c r="C77" s="34">
        <v>41</v>
      </c>
      <c r="D77" s="34" t="str">
        <f t="shared" si="1"/>
        <v>INDEC-CM - 41278-41</v>
      </c>
      <c r="E77" s="39" t="s">
        <v>217</v>
      </c>
      <c r="F77" s="39"/>
      <c r="G77" s="39"/>
    </row>
    <row r="78" spans="1:7" x14ac:dyDescent="0.2">
      <c r="A78" s="37">
        <v>42999</v>
      </c>
      <c r="B78" s="38" t="s">
        <v>145</v>
      </c>
      <c r="C78" s="34">
        <v>11</v>
      </c>
      <c r="D78" s="34" t="str">
        <f t="shared" si="1"/>
        <v>INDEC-CM - 42999-11</v>
      </c>
      <c r="E78" s="36" t="s">
        <v>218</v>
      </c>
    </row>
    <row r="79" spans="1:7" x14ac:dyDescent="0.2">
      <c r="A79" s="37">
        <v>36320</v>
      </c>
      <c r="B79" s="38" t="s">
        <v>145</v>
      </c>
      <c r="C79" s="34">
        <v>51</v>
      </c>
      <c r="D79" s="34" t="str">
        <f t="shared" si="1"/>
        <v>INDEC-CM - 36320-51</v>
      </c>
      <c r="E79" s="36" t="s">
        <v>219</v>
      </c>
    </row>
    <row r="80" spans="1:7" x14ac:dyDescent="0.2">
      <c r="A80" s="37">
        <v>31600</v>
      </c>
      <c r="B80" s="38" t="s">
        <v>145</v>
      </c>
      <c r="C80" s="34">
        <v>12</v>
      </c>
      <c r="D80" s="34" t="str">
        <f t="shared" si="1"/>
        <v>INDEC-CM - 31600-12</v>
      </c>
      <c r="E80" s="36" t="s">
        <v>220</v>
      </c>
    </row>
    <row r="81" spans="1:7" x14ac:dyDescent="0.2">
      <c r="A81" s="37">
        <v>36950</v>
      </c>
      <c r="B81" s="38" t="s">
        <v>145</v>
      </c>
      <c r="C81" s="34">
        <v>11</v>
      </c>
      <c r="D81" s="34" t="str">
        <f t="shared" si="1"/>
        <v>INDEC-CM - 36950-11</v>
      </c>
      <c r="E81" s="36" t="s">
        <v>221</v>
      </c>
    </row>
    <row r="82" spans="1:7" x14ac:dyDescent="0.2">
      <c r="A82" s="37">
        <v>31600</v>
      </c>
      <c r="B82" s="38" t="s">
        <v>145</v>
      </c>
      <c r="C82" s="34">
        <v>11</v>
      </c>
      <c r="D82" s="34" t="str">
        <f t="shared" si="1"/>
        <v>INDEC-CM - 31600-11</v>
      </c>
      <c r="E82" s="36" t="s">
        <v>222</v>
      </c>
    </row>
    <row r="83" spans="1:7" x14ac:dyDescent="0.2">
      <c r="A83" s="37">
        <v>37112</v>
      </c>
      <c r="B83" s="38" t="s">
        <v>145</v>
      </c>
      <c r="C83" s="34">
        <v>11</v>
      </c>
      <c r="D83" s="34" t="str">
        <f t="shared" si="1"/>
        <v>INDEC-CM - 37112-11</v>
      </c>
      <c r="E83" s="36" t="s">
        <v>223</v>
      </c>
    </row>
    <row r="84" spans="1:7" x14ac:dyDescent="0.2">
      <c r="A84" s="37">
        <v>41278</v>
      </c>
      <c r="B84" s="38" t="s">
        <v>145</v>
      </c>
      <c r="C84" s="34">
        <v>31</v>
      </c>
      <c r="D84" s="34" t="str">
        <f t="shared" si="1"/>
        <v>INDEC-CM - 41278-31</v>
      </c>
      <c r="E84" s="39" t="s">
        <v>224</v>
      </c>
      <c r="F84" s="39"/>
      <c r="G84" s="39"/>
    </row>
    <row r="85" spans="1:7" x14ac:dyDescent="0.2">
      <c r="A85" s="37">
        <v>41278</v>
      </c>
      <c r="B85" s="38" t="s">
        <v>145</v>
      </c>
      <c r="C85" s="34">
        <v>13</v>
      </c>
      <c r="D85" s="34" t="str">
        <f t="shared" si="1"/>
        <v>INDEC-CM - 41278-13</v>
      </c>
      <c r="E85" s="39" t="s">
        <v>225</v>
      </c>
      <c r="F85" s="39"/>
      <c r="G85" s="39"/>
    </row>
    <row r="86" spans="1:7" x14ac:dyDescent="0.2">
      <c r="A86" s="37">
        <v>37570</v>
      </c>
      <c r="B86" s="38" t="s">
        <v>145</v>
      </c>
      <c r="C86" s="34">
        <v>11</v>
      </c>
      <c r="D86" s="34" t="str">
        <f t="shared" si="1"/>
        <v>INDEC-CM - 37570-11</v>
      </c>
      <c r="E86" s="39" t="s">
        <v>226</v>
      </c>
      <c r="F86" s="39"/>
      <c r="G86" s="39"/>
    </row>
    <row r="87" spans="1:7" x14ac:dyDescent="0.2">
      <c r="A87" s="37">
        <v>43220</v>
      </c>
      <c r="B87" s="38" t="s">
        <v>145</v>
      </c>
      <c r="C87" s="34">
        <v>11</v>
      </c>
      <c r="D87" s="34" t="str">
        <f t="shared" si="1"/>
        <v>INDEC-CM - 43220-11</v>
      </c>
      <c r="E87" s="36" t="s">
        <v>227</v>
      </c>
    </row>
    <row r="88" spans="1:7" x14ac:dyDescent="0.2">
      <c r="A88" s="37">
        <v>43220</v>
      </c>
      <c r="B88" s="38" t="s">
        <v>145</v>
      </c>
      <c r="C88" s="34">
        <v>12</v>
      </c>
      <c r="D88" s="34" t="str">
        <f t="shared" si="1"/>
        <v>INDEC-CM - 43220-12</v>
      </c>
      <c r="E88" s="36" t="s">
        <v>228</v>
      </c>
    </row>
    <row r="89" spans="1:7" x14ac:dyDescent="0.2">
      <c r="A89" s="37">
        <v>43220</v>
      </c>
      <c r="B89" s="38" t="s">
        <v>145</v>
      </c>
      <c r="C89" s="34">
        <v>21</v>
      </c>
      <c r="D89" s="34" t="str">
        <f t="shared" si="1"/>
        <v>INDEC-CM - 43220-21</v>
      </c>
      <c r="E89" s="36" t="s">
        <v>229</v>
      </c>
    </row>
    <row r="90" spans="1:7" x14ac:dyDescent="0.2">
      <c r="A90" s="37">
        <v>43220</v>
      </c>
      <c r="B90" s="38" t="s">
        <v>145</v>
      </c>
      <c r="C90" s="34">
        <v>22</v>
      </c>
      <c r="D90" s="34" t="str">
        <f t="shared" si="1"/>
        <v>INDEC-CM - 43220-22</v>
      </c>
      <c r="E90" s="36" t="s">
        <v>230</v>
      </c>
    </row>
    <row r="91" spans="1:7" x14ac:dyDescent="0.2">
      <c r="A91" s="37">
        <v>43220</v>
      </c>
      <c r="B91" s="38" t="s">
        <v>145</v>
      </c>
      <c r="C91" s="34">
        <v>23</v>
      </c>
      <c r="D91" s="34" t="str">
        <f t="shared" si="1"/>
        <v>INDEC-CM - 43220-23</v>
      </c>
      <c r="E91" s="36" t="s">
        <v>231</v>
      </c>
    </row>
    <row r="92" spans="1:7" x14ac:dyDescent="0.2">
      <c r="A92" s="37">
        <v>43220</v>
      </c>
      <c r="B92" s="38" t="s">
        <v>145</v>
      </c>
      <c r="C92" s="34">
        <v>31</v>
      </c>
      <c r="D92" s="34" t="str">
        <f t="shared" si="1"/>
        <v>INDEC-CM - 43220-31</v>
      </c>
      <c r="E92" s="36" t="s">
        <v>232</v>
      </c>
    </row>
    <row r="93" spans="1:7" x14ac:dyDescent="0.2">
      <c r="A93" s="37">
        <v>43220</v>
      </c>
      <c r="B93" s="38" t="s">
        <v>145</v>
      </c>
      <c r="C93" s="34">
        <v>32</v>
      </c>
      <c r="D93" s="34" t="str">
        <f t="shared" si="1"/>
        <v>INDEC-CM - 43220-32</v>
      </c>
      <c r="E93" s="36" t="s">
        <v>233</v>
      </c>
    </row>
    <row r="94" spans="1:7" x14ac:dyDescent="0.2">
      <c r="A94" s="37">
        <v>41278</v>
      </c>
      <c r="B94" s="38" t="s">
        <v>145</v>
      </c>
      <c r="C94" s="34">
        <v>32</v>
      </c>
      <c r="D94" s="34" t="str">
        <f t="shared" si="1"/>
        <v>INDEC-CM - 41278-32</v>
      </c>
      <c r="E94" s="39" t="s">
        <v>234</v>
      </c>
      <c r="F94" s="39"/>
      <c r="G94" s="39"/>
    </row>
    <row r="95" spans="1:7" x14ac:dyDescent="0.2">
      <c r="A95" s="37">
        <v>36320</v>
      </c>
      <c r="B95" s="38" t="s">
        <v>145</v>
      </c>
      <c r="C95" s="34">
        <v>32</v>
      </c>
      <c r="D95" s="34" t="str">
        <f t="shared" si="1"/>
        <v>INDEC-CM - 36320-32</v>
      </c>
      <c r="E95" s="36" t="s">
        <v>235</v>
      </c>
    </row>
    <row r="96" spans="1:7" x14ac:dyDescent="0.2">
      <c r="A96" s="37">
        <v>41278</v>
      </c>
      <c r="B96" s="38" t="s">
        <v>145</v>
      </c>
      <c r="C96" s="34">
        <v>23</v>
      </c>
      <c r="D96" s="34" t="str">
        <f t="shared" si="1"/>
        <v>INDEC-CM - 41278-23</v>
      </c>
      <c r="E96" s="39" t="s">
        <v>236</v>
      </c>
      <c r="F96" s="39"/>
      <c r="G96" s="39"/>
    </row>
    <row r="97" spans="1:5" x14ac:dyDescent="0.2">
      <c r="A97" s="37">
        <v>35110</v>
      </c>
      <c r="B97" s="38" t="s">
        <v>145</v>
      </c>
      <c r="C97" s="34">
        <v>11</v>
      </c>
      <c r="D97" s="34" t="str">
        <f t="shared" si="1"/>
        <v>INDEC-CM - 35110-11</v>
      </c>
      <c r="E97" s="36" t="s">
        <v>237</v>
      </c>
    </row>
    <row r="98" spans="1:5" x14ac:dyDescent="0.2">
      <c r="A98" s="37">
        <v>35110</v>
      </c>
      <c r="B98" s="38" t="s">
        <v>145</v>
      </c>
      <c r="C98" s="34">
        <v>12</v>
      </c>
      <c r="D98" s="34" t="str">
        <f t="shared" si="1"/>
        <v>INDEC-CM - 35110-12</v>
      </c>
      <c r="E98" s="36" t="s">
        <v>238</v>
      </c>
    </row>
    <row r="99" spans="1:5" x14ac:dyDescent="0.2">
      <c r="A99" s="37">
        <v>35110</v>
      </c>
      <c r="B99" s="38" t="s">
        <v>145</v>
      </c>
      <c r="C99" s="34">
        <v>21</v>
      </c>
      <c r="D99" s="34" t="str">
        <f t="shared" si="1"/>
        <v>INDEC-CM - 35110-21</v>
      </c>
      <c r="E99" s="36" t="s">
        <v>239</v>
      </c>
    </row>
    <row r="100" spans="1:5" x14ac:dyDescent="0.2">
      <c r="A100" s="37">
        <v>35110</v>
      </c>
      <c r="B100" s="38" t="s">
        <v>145</v>
      </c>
      <c r="C100" s="34">
        <v>22</v>
      </c>
      <c r="D100" s="34" t="str">
        <f t="shared" si="1"/>
        <v>INDEC-CM - 35110-22</v>
      </c>
      <c r="E100" s="36" t="s">
        <v>240</v>
      </c>
    </row>
    <row r="101" spans="1:5" x14ac:dyDescent="0.2">
      <c r="A101" s="37">
        <v>41547</v>
      </c>
      <c r="B101" s="38" t="s">
        <v>145</v>
      </c>
      <c r="C101" s="34">
        <v>11</v>
      </c>
      <c r="D101" s="34" t="str">
        <f t="shared" si="1"/>
        <v>INDEC-CM - 41547-11</v>
      </c>
      <c r="E101" s="36" t="s">
        <v>241</v>
      </c>
    </row>
    <row r="102" spans="1:5" x14ac:dyDescent="0.2">
      <c r="A102" s="37">
        <v>31600</v>
      </c>
      <c r="B102" s="38" t="s">
        <v>145</v>
      </c>
      <c r="C102" s="34">
        <v>73</v>
      </c>
      <c r="D102" s="34" t="str">
        <f t="shared" si="1"/>
        <v>INDEC-CM - 31600-73</v>
      </c>
      <c r="E102" s="36" t="s">
        <v>242</v>
      </c>
    </row>
    <row r="103" spans="1:5" x14ac:dyDescent="0.2">
      <c r="A103" s="37">
        <v>31600</v>
      </c>
      <c r="B103" s="38" t="s">
        <v>145</v>
      </c>
      <c r="C103" s="34">
        <v>72</v>
      </c>
      <c r="D103" s="34" t="str">
        <f t="shared" si="1"/>
        <v>INDEC-CM - 31600-72</v>
      </c>
      <c r="E103" s="36" t="s">
        <v>243</v>
      </c>
    </row>
    <row r="104" spans="1:5" x14ac:dyDescent="0.2">
      <c r="A104" s="37">
        <v>31600</v>
      </c>
      <c r="B104" s="38" t="s">
        <v>145</v>
      </c>
      <c r="C104" s="34">
        <v>71</v>
      </c>
      <c r="D104" s="34" t="str">
        <f t="shared" si="1"/>
        <v>INDEC-CM - 31600-71</v>
      </c>
      <c r="E104" s="36" t="s">
        <v>244</v>
      </c>
    </row>
    <row r="105" spans="1:5" x14ac:dyDescent="0.2">
      <c r="A105" s="37">
        <v>35110</v>
      </c>
      <c r="B105" s="38" t="s">
        <v>145</v>
      </c>
      <c r="C105" s="34">
        <v>61</v>
      </c>
      <c r="D105" s="34" t="str">
        <f t="shared" si="1"/>
        <v>INDEC-CM - 35110-61</v>
      </c>
      <c r="E105" s="36" t="s">
        <v>245</v>
      </c>
    </row>
    <row r="106" spans="1:5" x14ac:dyDescent="0.2">
      <c r="A106" s="37">
        <v>31600</v>
      </c>
      <c r="B106" s="38" t="s">
        <v>145</v>
      </c>
      <c r="C106" s="34">
        <v>53</v>
      </c>
      <c r="D106" s="34" t="str">
        <f t="shared" si="1"/>
        <v>INDEC-CM - 31600-53</v>
      </c>
      <c r="E106" s="36" t="s">
        <v>246</v>
      </c>
    </row>
    <row r="107" spans="1:5" x14ac:dyDescent="0.2">
      <c r="A107" s="37">
        <v>31600</v>
      </c>
      <c r="B107" s="38" t="s">
        <v>145</v>
      </c>
      <c r="C107" s="34">
        <v>51</v>
      </c>
      <c r="D107" s="34" t="str">
        <f t="shared" si="1"/>
        <v>INDEC-CM - 31600-51</v>
      </c>
      <c r="E107" s="36" t="s">
        <v>247</v>
      </c>
    </row>
    <row r="108" spans="1:5" x14ac:dyDescent="0.2">
      <c r="A108" s="37">
        <v>37550</v>
      </c>
      <c r="B108" s="38" t="s">
        <v>145</v>
      </c>
      <c r="C108" s="34">
        <v>21</v>
      </c>
      <c r="D108" s="34" t="str">
        <f t="shared" si="1"/>
        <v>INDEC-CM - 37550-21</v>
      </c>
      <c r="E108" s="36" t="s">
        <v>248</v>
      </c>
    </row>
    <row r="109" spans="1:5" x14ac:dyDescent="0.2">
      <c r="A109" s="37">
        <v>42999</v>
      </c>
      <c r="B109" s="38" t="s">
        <v>145</v>
      </c>
      <c r="C109" s="34">
        <v>41</v>
      </c>
      <c r="D109" s="34" t="str">
        <f t="shared" si="1"/>
        <v>INDEC-CM - 42999-41</v>
      </c>
      <c r="E109" s="36" t="s">
        <v>249</v>
      </c>
    </row>
    <row r="110" spans="1:5" x14ac:dyDescent="0.2">
      <c r="A110" s="37">
        <v>42911</v>
      </c>
      <c r="B110" s="38" t="s">
        <v>145</v>
      </c>
      <c r="C110" s="34">
        <v>53</v>
      </c>
      <c r="D110" s="34" t="str">
        <f t="shared" si="1"/>
        <v>INDEC-CM - 42911-53</v>
      </c>
      <c r="E110" s="36" t="s">
        <v>250</v>
      </c>
    </row>
    <row r="111" spans="1:5" x14ac:dyDescent="0.2">
      <c r="A111" s="37">
        <v>42911</v>
      </c>
      <c r="B111" s="38" t="s">
        <v>145</v>
      </c>
      <c r="C111" s="34">
        <v>52</v>
      </c>
      <c r="D111" s="34" t="str">
        <f t="shared" si="1"/>
        <v>INDEC-CM - 42911-52</v>
      </c>
      <c r="E111" s="36" t="s">
        <v>251</v>
      </c>
    </row>
    <row r="112" spans="1:5" x14ac:dyDescent="0.2">
      <c r="A112" s="37">
        <v>42911</v>
      </c>
      <c r="B112" s="38" t="s">
        <v>145</v>
      </c>
      <c r="C112" s="34">
        <v>51</v>
      </c>
      <c r="D112" s="34" t="str">
        <f t="shared" si="1"/>
        <v>INDEC-CM - 42911-51</v>
      </c>
      <c r="E112" s="36" t="s">
        <v>252</v>
      </c>
    </row>
    <row r="113" spans="1:7" x14ac:dyDescent="0.2">
      <c r="A113" s="37">
        <v>42911</v>
      </c>
      <c r="B113" s="38" t="s">
        <v>145</v>
      </c>
      <c r="C113" s="34">
        <v>43</v>
      </c>
      <c r="D113" s="34" t="str">
        <f t="shared" si="1"/>
        <v>INDEC-CM - 42911-43</v>
      </c>
      <c r="E113" s="36" t="s">
        <v>253</v>
      </c>
    </row>
    <row r="114" spans="1:7" x14ac:dyDescent="0.2">
      <c r="A114" s="37">
        <v>42911</v>
      </c>
      <c r="B114" s="38" t="s">
        <v>145</v>
      </c>
      <c r="C114" s="34">
        <v>42</v>
      </c>
      <c r="D114" s="34" t="str">
        <f t="shared" si="1"/>
        <v>INDEC-CM - 42911-42</v>
      </c>
      <c r="E114" s="36" t="s">
        <v>254</v>
      </c>
    </row>
    <row r="115" spans="1:7" x14ac:dyDescent="0.2">
      <c r="A115" s="37">
        <v>42911</v>
      </c>
      <c r="B115" s="38" t="s">
        <v>145</v>
      </c>
      <c r="C115" s="34">
        <v>41</v>
      </c>
      <c r="D115" s="34" t="str">
        <f t="shared" si="1"/>
        <v>INDEC-CM - 42911-41</v>
      </c>
      <c r="E115" s="36" t="s">
        <v>255</v>
      </c>
    </row>
    <row r="116" spans="1:7" x14ac:dyDescent="0.2">
      <c r="A116" s="37">
        <v>42911</v>
      </c>
      <c r="B116" s="38" t="s">
        <v>145</v>
      </c>
      <c r="C116" s="34">
        <v>56</v>
      </c>
      <c r="D116" s="34" t="str">
        <f t="shared" si="1"/>
        <v>INDEC-CM - 42911-56</v>
      </c>
      <c r="E116" s="36" t="s">
        <v>256</v>
      </c>
    </row>
    <row r="117" spans="1:7" x14ac:dyDescent="0.2">
      <c r="A117" s="37">
        <v>42911</v>
      </c>
      <c r="B117" s="38" t="s">
        <v>145</v>
      </c>
      <c r="C117" s="34">
        <v>55</v>
      </c>
      <c r="D117" s="34" t="str">
        <f t="shared" si="1"/>
        <v>INDEC-CM - 42911-55</v>
      </c>
      <c r="E117" s="36" t="s">
        <v>257</v>
      </c>
    </row>
    <row r="118" spans="1:7" x14ac:dyDescent="0.2">
      <c r="A118" s="37">
        <v>42911</v>
      </c>
      <c r="B118" s="38" t="s">
        <v>145</v>
      </c>
      <c r="C118" s="34">
        <v>54</v>
      </c>
      <c r="D118" s="34" t="str">
        <f t="shared" si="1"/>
        <v>INDEC-CM - 42911-54</v>
      </c>
      <c r="E118" s="36" t="s">
        <v>258</v>
      </c>
    </row>
    <row r="119" spans="1:7" x14ac:dyDescent="0.2">
      <c r="A119" s="37">
        <v>42911</v>
      </c>
      <c r="B119" s="38" t="s">
        <v>145</v>
      </c>
      <c r="C119" s="34">
        <v>32</v>
      </c>
      <c r="D119" s="34" t="str">
        <f t="shared" si="1"/>
        <v>INDEC-CM - 42911-32</v>
      </c>
      <c r="E119" s="36" t="s">
        <v>259</v>
      </c>
    </row>
    <row r="120" spans="1:7" x14ac:dyDescent="0.2">
      <c r="A120" s="37">
        <v>42911</v>
      </c>
      <c r="B120" s="38" t="s">
        <v>145</v>
      </c>
      <c r="C120" s="34">
        <v>31</v>
      </c>
      <c r="D120" s="34" t="str">
        <f t="shared" si="1"/>
        <v>INDEC-CM - 42911-31</v>
      </c>
      <c r="E120" s="36" t="s">
        <v>260</v>
      </c>
    </row>
    <row r="121" spans="1:7" x14ac:dyDescent="0.2">
      <c r="A121" s="37">
        <v>42911</v>
      </c>
      <c r="B121" s="38" t="s">
        <v>145</v>
      </c>
      <c r="C121" s="34">
        <v>59</v>
      </c>
      <c r="D121" s="34" t="str">
        <f t="shared" si="1"/>
        <v>INDEC-CM - 42911-59</v>
      </c>
      <c r="E121" s="36" t="s">
        <v>261</v>
      </c>
    </row>
    <row r="122" spans="1:7" x14ac:dyDescent="0.2">
      <c r="A122" s="37">
        <v>42911</v>
      </c>
      <c r="B122" s="38" t="s">
        <v>145</v>
      </c>
      <c r="C122" s="34">
        <v>58</v>
      </c>
      <c r="D122" s="34" t="str">
        <f t="shared" si="1"/>
        <v>INDEC-CM - 42911-58</v>
      </c>
      <c r="E122" s="39" t="s">
        <v>262</v>
      </c>
      <c r="F122" s="39"/>
      <c r="G122" s="39"/>
    </row>
    <row r="123" spans="1:7" x14ac:dyDescent="0.2">
      <c r="A123" s="37">
        <v>42911</v>
      </c>
      <c r="B123" s="38" t="s">
        <v>145</v>
      </c>
      <c r="C123" s="34">
        <v>57</v>
      </c>
      <c r="D123" s="34" t="str">
        <f t="shared" si="1"/>
        <v>INDEC-CM - 42911-57</v>
      </c>
      <c r="E123" s="39" t="s">
        <v>263</v>
      </c>
      <c r="F123" s="39"/>
      <c r="G123" s="39"/>
    </row>
    <row r="124" spans="1:7" x14ac:dyDescent="0.2">
      <c r="A124" s="37">
        <v>43923</v>
      </c>
      <c r="B124" s="38" t="s">
        <v>145</v>
      </c>
      <c r="C124" s="34">
        <v>21</v>
      </c>
      <c r="D124" s="34" t="str">
        <f t="shared" si="1"/>
        <v>INDEC-CM - 43923-21</v>
      </c>
      <c r="E124" s="39" t="s">
        <v>264</v>
      </c>
      <c r="F124" s="39"/>
      <c r="G124" s="39"/>
    </row>
    <row r="125" spans="1:7" x14ac:dyDescent="0.2">
      <c r="A125" s="37">
        <v>37510</v>
      </c>
      <c r="B125" s="38" t="s">
        <v>145</v>
      </c>
      <c r="C125" s="34">
        <v>11</v>
      </c>
      <c r="D125" s="34" t="str">
        <f t="shared" si="1"/>
        <v>INDEC-CM - 37510-11</v>
      </c>
      <c r="E125" s="36" t="s">
        <v>265</v>
      </c>
    </row>
    <row r="126" spans="1:7" x14ac:dyDescent="0.2">
      <c r="A126" s="37">
        <v>44821</v>
      </c>
      <c r="B126" s="38" t="s">
        <v>145</v>
      </c>
      <c r="C126" s="34">
        <v>31</v>
      </c>
      <c r="D126" s="34" t="str">
        <f t="shared" si="1"/>
        <v>INDEC-CM - 44821-31</v>
      </c>
      <c r="E126" s="36" t="s">
        <v>266</v>
      </c>
    </row>
    <row r="127" spans="1:7" x14ac:dyDescent="0.2">
      <c r="A127" s="37">
        <v>46531</v>
      </c>
      <c r="B127" s="38" t="s">
        <v>145</v>
      </c>
      <c r="C127" s="34">
        <v>12</v>
      </c>
      <c r="D127" s="34" t="str">
        <f t="shared" si="1"/>
        <v>INDEC-CM - 46531-12</v>
      </c>
      <c r="E127" s="39" t="s">
        <v>267</v>
      </c>
      <c r="F127" s="39"/>
      <c r="G127" s="39"/>
    </row>
    <row r="128" spans="1:7" x14ac:dyDescent="0.2">
      <c r="A128" s="37">
        <v>37210</v>
      </c>
      <c r="B128" s="38" t="s">
        <v>145</v>
      </c>
      <c r="C128" s="34">
        <v>13</v>
      </c>
      <c r="D128" s="34" t="str">
        <f t="shared" si="1"/>
        <v>INDEC-CM - 37210-13</v>
      </c>
      <c r="E128" s="36" t="s">
        <v>268</v>
      </c>
    </row>
    <row r="129" spans="1:7" x14ac:dyDescent="0.2">
      <c r="A129" s="37">
        <v>37210</v>
      </c>
      <c r="B129" s="38" t="s">
        <v>145</v>
      </c>
      <c r="C129" s="34">
        <v>12</v>
      </c>
      <c r="D129" s="34" t="str">
        <f t="shared" si="1"/>
        <v>INDEC-CM - 37210-12</v>
      </c>
      <c r="E129" s="36" t="s">
        <v>269</v>
      </c>
    </row>
    <row r="130" spans="1:7" x14ac:dyDescent="0.2">
      <c r="A130" s="37">
        <v>37210</v>
      </c>
      <c r="B130" s="38" t="s">
        <v>145</v>
      </c>
      <c r="C130" s="34">
        <v>11</v>
      </c>
      <c r="D130" s="34" t="str">
        <f t="shared" si="1"/>
        <v>INDEC-CM - 37210-11</v>
      </c>
      <c r="E130" s="39" t="s">
        <v>270</v>
      </c>
      <c r="F130" s="39"/>
      <c r="G130" s="39"/>
    </row>
    <row r="131" spans="1:7" x14ac:dyDescent="0.2">
      <c r="A131" s="37">
        <v>46212</v>
      </c>
      <c r="B131" s="38" t="s">
        <v>145</v>
      </c>
      <c r="C131" s="34">
        <v>11</v>
      </c>
      <c r="D131" s="34" t="str">
        <f t="shared" si="1"/>
        <v>INDEC-CM - 46212-11</v>
      </c>
      <c r="E131" s="36" t="s">
        <v>271</v>
      </c>
    </row>
    <row r="132" spans="1:7" x14ac:dyDescent="0.2">
      <c r="A132" s="37">
        <v>46212</v>
      </c>
      <c r="B132" s="38" t="s">
        <v>145</v>
      </c>
      <c r="C132" s="34">
        <v>51</v>
      </c>
      <c r="D132" s="34" t="str">
        <f t="shared" si="1"/>
        <v>INDEC-CM - 46212-51</v>
      </c>
      <c r="E132" s="36" t="s">
        <v>272</v>
      </c>
    </row>
    <row r="133" spans="1:7" x14ac:dyDescent="0.2">
      <c r="A133" s="37">
        <v>46212</v>
      </c>
      <c r="B133" s="38" t="s">
        <v>145</v>
      </c>
      <c r="C133" s="34">
        <v>31</v>
      </c>
      <c r="D133" s="34" t="str">
        <f t="shared" si="1"/>
        <v>INDEC-CM - 46212-31</v>
      </c>
      <c r="E133" s="36" t="s">
        <v>273</v>
      </c>
    </row>
    <row r="134" spans="1:7" x14ac:dyDescent="0.2">
      <c r="A134" s="37">
        <v>46212</v>
      </c>
      <c r="B134" s="38" t="s">
        <v>145</v>
      </c>
      <c r="C134" s="34">
        <v>41</v>
      </c>
      <c r="D134" s="34" t="str">
        <f t="shared" si="1"/>
        <v>INDEC-CM - 46212-41</v>
      </c>
      <c r="E134" s="36" t="s">
        <v>274</v>
      </c>
    </row>
    <row r="135" spans="1:7" x14ac:dyDescent="0.2">
      <c r="A135" s="37">
        <v>42999</v>
      </c>
      <c r="B135" s="38" t="s">
        <v>145</v>
      </c>
      <c r="C135" s="34">
        <v>51</v>
      </c>
      <c r="D135" s="34" t="str">
        <f t="shared" ref="D135:D198" si="2">CONCATENATE("INDEC-CM - ",A135,B135,C135)</f>
        <v>INDEC-CM - 42999-51</v>
      </c>
      <c r="E135" s="36" t="s">
        <v>275</v>
      </c>
    </row>
    <row r="136" spans="1:7" x14ac:dyDescent="0.2">
      <c r="A136" s="37">
        <v>35110</v>
      </c>
      <c r="B136" s="38" t="s">
        <v>145</v>
      </c>
      <c r="C136" s="34">
        <v>51</v>
      </c>
      <c r="D136" s="34" t="str">
        <f t="shared" si="2"/>
        <v>INDEC-CM - 35110-51</v>
      </c>
      <c r="E136" s="36" t="s">
        <v>276</v>
      </c>
    </row>
    <row r="137" spans="1:7" x14ac:dyDescent="0.2">
      <c r="A137" s="37">
        <v>37350</v>
      </c>
      <c r="B137" s="38" t="s">
        <v>145</v>
      </c>
      <c r="C137" s="34">
        <v>11</v>
      </c>
      <c r="D137" s="34" t="str">
        <f t="shared" si="2"/>
        <v>INDEC-CM - 37350-11</v>
      </c>
      <c r="E137" s="36" t="s">
        <v>277</v>
      </c>
    </row>
    <row r="138" spans="1:7" x14ac:dyDescent="0.2">
      <c r="A138" s="37">
        <v>37350</v>
      </c>
      <c r="B138" s="38" t="s">
        <v>145</v>
      </c>
      <c r="C138" s="34">
        <v>41</v>
      </c>
      <c r="D138" s="34" t="str">
        <f t="shared" si="2"/>
        <v>INDEC-CM - 37350-41</v>
      </c>
      <c r="E138" s="36" t="s">
        <v>278</v>
      </c>
    </row>
    <row r="139" spans="1:7" x14ac:dyDescent="0.2">
      <c r="A139" s="37">
        <v>37350</v>
      </c>
      <c r="B139" s="38" t="s">
        <v>145</v>
      </c>
      <c r="C139" s="34">
        <v>21</v>
      </c>
      <c r="D139" s="34" t="str">
        <f t="shared" si="2"/>
        <v>INDEC-CM - 37350-21</v>
      </c>
      <c r="E139" s="36" t="s">
        <v>279</v>
      </c>
    </row>
    <row r="140" spans="1:7" x14ac:dyDescent="0.2">
      <c r="A140" s="37">
        <v>37350</v>
      </c>
      <c r="B140" s="38" t="s">
        <v>145</v>
      </c>
      <c r="C140" s="34">
        <v>31</v>
      </c>
      <c r="D140" s="34" t="str">
        <f t="shared" si="2"/>
        <v>INDEC-CM - 37350-31</v>
      </c>
      <c r="E140" s="36" t="s">
        <v>280</v>
      </c>
    </row>
    <row r="141" spans="1:7" x14ac:dyDescent="0.2">
      <c r="A141" s="37">
        <v>37210</v>
      </c>
      <c r="B141" s="38" t="s">
        <v>145</v>
      </c>
      <c r="C141" s="34">
        <v>32</v>
      </c>
      <c r="D141" s="34" t="str">
        <f t="shared" si="2"/>
        <v>INDEC-CM - 37210-32</v>
      </c>
      <c r="E141" s="36" t="s">
        <v>281</v>
      </c>
    </row>
    <row r="142" spans="1:7" x14ac:dyDescent="0.2">
      <c r="A142" s="37">
        <v>37210</v>
      </c>
      <c r="B142" s="38" t="s">
        <v>145</v>
      </c>
      <c r="C142" s="34">
        <v>31</v>
      </c>
      <c r="D142" s="34" t="str">
        <f t="shared" si="2"/>
        <v>INDEC-CM - 37210-31</v>
      </c>
      <c r="E142" s="36" t="s">
        <v>282</v>
      </c>
    </row>
    <row r="143" spans="1:7" x14ac:dyDescent="0.2">
      <c r="A143" s="37">
        <v>37210</v>
      </c>
      <c r="B143" s="38" t="s">
        <v>145</v>
      </c>
      <c r="C143" s="34">
        <v>33</v>
      </c>
      <c r="D143" s="34" t="str">
        <f t="shared" si="2"/>
        <v>INDEC-CM - 37210-33</v>
      </c>
      <c r="E143" s="36" t="s">
        <v>283</v>
      </c>
    </row>
    <row r="144" spans="1:7" x14ac:dyDescent="0.2">
      <c r="A144" s="37">
        <v>31210</v>
      </c>
      <c r="B144" s="38" t="s">
        <v>145</v>
      </c>
      <c r="C144" s="34">
        <v>41</v>
      </c>
      <c r="D144" s="34" t="str">
        <f t="shared" si="2"/>
        <v>INDEC-CM - 31210-41</v>
      </c>
      <c r="E144" s="36" t="s">
        <v>284</v>
      </c>
    </row>
    <row r="145" spans="1:7" x14ac:dyDescent="0.2">
      <c r="A145" s="37">
        <v>43240</v>
      </c>
      <c r="B145" s="38" t="s">
        <v>145</v>
      </c>
      <c r="C145" s="34">
        <v>21</v>
      </c>
      <c r="D145" s="34" t="str">
        <f t="shared" si="2"/>
        <v>INDEC-CM - 43240-21</v>
      </c>
      <c r="E145" s="36" t="s">
        <v>285</v>
      </c>
    </row>
    <row r="146" spans="1:7" x14ac:dyDescent="0.2">
      <c r="A146" s="37">
        <v>43240</v>
      </c>
      <c r="B146" s="38" t="s">
        <v>145</v>
      </c>
      <c r="C146" s="34">
        <v>32</v>
      </c>
      <c r="D146" s="34" t="str">
        <f t="shared" si="2"/>
        <v>INDEC-CM - 43240-32</v>
      </c>
      <c r="E146" s="36" t="s">
        <v>286</v>
      </c>
    </row>
    <row r="147" spans="1:7" x14ac:dyDescent="0.2">
      <c r="A147" s="37">
        <v>43240</v>
      </c>
      <c r="B147" s="38" t="s">
        <v>145</v>
      </c>
      <c r="C147" s="34">
        <v>31</v>
      </c>
      <c r="D147" s="34" t="str">
        <f t="shared" si="2"/>
        <v>INDEC-CM - 43240-31</v>
      </c>
      <c r="E147" s="36" t="s">
        <v>287</v>
      </c>
    </row>
    <row r="148" spans="1:7" x14ac:dyDescent="0.2">
      <c r="A148" s="37">
        <v>43240</v>
      </c>
      <c r="B148" s="38" t="s">
        <v>145</v>
      </c>
      <c r="C148" s="34">
        <v>41</v>
      </c>
      <c r="D148" s="34" t="str">
        <f t="shared" si="2"/>
        <v>INDEC-CM - 43240-41</v>
      </c>
      <c r="E148" s="36" t="s">
        <v>288</v>
      </c>
    </row>
    <row r="149" spans="1:7" x14ac:dyDescent="0.2">
      <c r="A149" s="37">
        <v>37540</v>
      </c>
      <c r="B149" s="38" t="s">
        <v>145</v>
      </c>
      <c r="C149" s="34">
        <v>32</v>
      </c>
      <c r="D149" s="34" t="str">
        <f t="shared" si="2"/>
        <v>INDEC-CM - 37540-32</v>
      </c>
      <c r="E149" s="39" t="s">
        <v>289</v>
      </c>
      <c r="F149" s="39"/>
      <c r="G149" s="39"/>
    </row>
    <row r="150" spans="1:7" x14ac:dyDescent="0.2">
      <c r="A150" s="37">
        <v>37540</v>
      </c>
      <c r="B150" s="38" t="s">
        <v>145</v>
      </c>
      <c r="C150" s="34">
        <v>31</v>
      </c>
      <c r="D150" s="34" t="str">
        <f t="shared" si="2"/>
        <v>INDEC-CM - 37540-31</v>
      </c>
      <c r="E150" s="36" t="s">
        <v>290</v>
      </c>
    </row>
    <row r="151" spans="1:7" x14ac:dyDescent="0.2">
      <c r="A151" s="37">
        <v>31210</v>
      </c>
      <c r="B151" s="38" t="s">
        <v>145</v>
      </c>
      <c r="C151" s="34">
        <v>21</v>
      </c>
      <c r="D151" s="34" t="str">
        <f t="shared" si="2"/>
        <v>INDEC-CM - 31210-21</v>
      </c>
      <c r="E151" s="39" t="s">
        <v>291</v>
      </c>
      <c r="F151" s="39"/>
      <c r="G151" s="39"/>
    </row>
    <row r="152" spans="1:7" x14ac:dyDescent="0.2">
      <c r="A152" s="37">
        <v>42911</v>
      </c>
      <c r="B152" s="38" t="s">
        <v>145</v>
      </c>
      <c r="C152" s="34">
        <v>61</v>
      </c>
      <c r="D152" s="34" t="str">
        <f t="shared" si="2"/>
        <v>INDEC-CM - 42911-61</v>
      </c>
      <c r="E152" s="39" t="s">
        <v>292</v>
      </c>
      <c r="F152" s="39"/>
      <c r="G152" s="39"/>
    </row>
    <row r="153" spans="1:7" x14ac:dyDescent="0.2">
      <c r="A153" s="37">
        <v>43923</v>
      </c>
      <c r="B153" s="38" t="s">
        <v>145</v>
      </c>
      <c r="C153" s="34">
        <v>11</v>
      </c>
      <c r="D153" s="34" t="str">
        <f t="shared" si="2"/>
        <v>INDEC-CM - 43923-11</v>
      </c>
      <c r="E153" s="39" t="s">
        <v>293</v>
      </c>
      <c r="F153" s="39"/>
      <c r="G153" s="39"/>
    </row>
    <row r="154" spans="1:7" x14ac:dyDescent="0.2">
      <c r="A154" s="37">
        <v>37930</v>
      </c>
      <c r="B154" s="38" t="s">
        <v>145</v>
      </c>
      <c r="C154" s="34">
        <v>12</v>
      </c>
      <c r="D154" s="34" t="str">
        <f t="shared" si="2"/>
        <v>INDEC-CM - 37930-12</v>
      </c>
      <c r="E154" s="36" t="s">
        <v>294</v>
      </c>
    </row>
    <row r="155" spans="1:7" x14ac:dyDescent="0.2">
      <c r="A155" s="37">
        <v>37930</v>
      </c>
      <c r="B155" s="38" t="s">
        <v>145</v>
      </c>
      <c r="C155" s="34">
        <v>11</v>
      </c>
      <c r="D155" s="34" t="str">
        <f t="shared" si="2"/>
        <v>INDEC-CM - 37930-11</v>
      </c>
      <c r="E155" s="36" t="s">
        <v>295</v>
      </c>
    </row>
    <row r="156" spans="1:7" x14ac:dyDescent="0.2">
      <c r="A156" s="37">
        <v>42999</v>
      </c>
      <c r="B156" s="38" t="s">
        <v>145</v>
      </c>
      <c r="C156" s="34">
        <v>61</v>
      </c>
      <c r="D156" s="34" t="str">
        <f t="shared" si="2"/>
        <v>INDEC-CM - 42999-61</v>
      </c>
      <c r="E156" s="39" t="s">
        <v>296</v>
      </c>
      <c r="F156" s="39"/>
      <c r="G156" s="39"/>
    </row>
    <row r="157" spans="1:7" x14ac:dyDescent="0.2">
      <c r="A157" s="37">
        <v>42999</v>
      </c>
      <c r="B157" s="38" t="s">
        <v>145</v>
      </c>
      <c r="C157" s="34">
        <v>62</v>
      </c>
      <c r="D157" s="34" t="str">
        <f t="shared" si="2"/>
        <v>INDEC-CM - 42999-62</v>
      </c>
      <c r="E157" s="39" t="s">
        <v>297</v>
      </c>
      <c r="F157" s="39"/>
      <c r="G157" s="39"/>
    </row>
    <row r="158" spans="1:7" x14ac:dyDescent="0.2">
      <c r="A158" s="37">
        <v>37610</v>
      </c>
      <c r="B158" s="38" t="s">
        <v>145</v>
      </c>
      <c r="C158" s="34">
        <v>11</v>
      </c>
      <c r="D158" s="34" t="str">
        <f t="shared" si="2"/>
        <v>INDEC-CM - 37610-11</v>
      </c>
      <c r="E158" s="39" t="s">
        <v>298</v>
      </c>
      <c r="F158" s="39"/>
      <c r="G158" s="39"/>
    </row>
    <row r="159" spans="1:7" x14ac:dyDescent="0.2">
      <c r="A159" s="37">
        <v>37610</v>
      </c>
      <c r="B159" s="38" t="s">
        <v>145</v>
      </c>
      <c r="C159" s="34">
        <v>12</v>
      </c>
      <c r="D159" s="34" t="str">
        <f t="shared" si="2"/>
        <v>INDEC-CM - 37610-12</v>
      </c>
      <c r="E159" s="39" t="s">
        <v>299</v>
      </c>
      <c r="F159" s="39"/>
      <c r="G159" s="39"/>
    </row>
    <row r="160" spans="1:7" x14ac:dyDescent="0.2">
      <c r="A160" s="37">
        <v>42943</v>
      </c>
      <c r="B160" s="38" t="s">
        <v>145</v>
      </c>
      <c r="C160" s="34">
        <v>11</v>
      </c>
      <c r="D160" s="34" t="str">
        <f t="shared" si="2"/>
        <v>INDEC-CM - 42943-11</v>
      </c>
      <c r="E160" s="39" t="s">
        <v>300</v>
      </c>
      <c r="F160" s="39"/>
      <c r="G160" s="39"/>
    </row>
    <row r="161" spans="1:7" x14ac:dyDescent="0.2">
      <c r="A161" s="37">
        <v>37540</v>
      </c>
      <c r="B161" s="38" t="s">
        <v>145</v>
      </c>
      <c r="C161" s="34">
        <v>11</v>
      </c>
      <c r="D161" s="34" t="str">
        <f t="shared" si="2"/>
        <v>INDEC-CM - 37540-11</v>
      </c>
      <c r="E161" s="36" t="s">
        <v>301</v>
      </c>
    </row>
    <row r="162" spans="1:7" x14ac:dyDescent="0.2">
      <c r="A162" s="37">
        <v>38130</v>
      </c>
      <c r="B162" s="38" t="s">
        <v>145</v>
      </c>
      <c r="C162" s="34">
        <v>16</v>
      </c>
      <c r="D162" s="34" t="str">
        <f t="shared" si="2"/>
        <v>INDEC-CM - 38130-16</v>
      </c>
      <c r="E162" s="39" t="s">
        <v>302</v>
      </c>
      <c r="F162" s="39"/>
      <c r="G162" s="39"/>
    </row>
    <row r="163" spans="1:7" x14ac:dyDescent="0.2">
      <c r="A163" s="37">
        <v>38130</v>
      </c>
      <c r="B163" s="38" t="s">
        <v>145</v>
      </c>
      <c r="C163" s="34">
        <v>15</v>
      </c>
      <c r="D163" s="34" t="str">
        <f t="shared" si="2"/>
        <v>INDEC-CM - 38130-15</v>
      </c>
      <c r="E163" s="39" t="s">
        <v>303</v>
      </c>
      <c r="F163" s="39"/>
      <c r="G163" s="39"/>
    </row>
    <row r="164" spans="1:7" x14ac:dyDescent="0.2">
      <c r="A164" s="37">
        <v>38130</v>
      </c>
      <c r="B164" s="38" t="s">
        <v>145</v>
      </c>
      <c r="C164" s="34">
        <v>14</v>
      </c>
      <c r="D164" s="34" t="str">
        <f t="shared" si="2"/>
        <v>INDEC-CM - 38130-14</v>
      </c>
      <c r="E164" s="39" t="s">
        <v>304</v>
      </c>
      <c r="F164" s="39"/>
      <c r="G164" s="39"/>
    </row>
    <row r="165" spans="1:7" x14ac:dyDescent="0.2">
      <c r="A165" s="37">
        <v>35490</v>
      </c>
      <c r="B165" s="38" t="s">
        <v>145</v>
      </c>
      <c r="C165" s="34">
        <v>11</v>
      </c>
      <c r="D165" s="34" t="str">
        <f t="shared" si="2"/>
        <v>INDEC-CM - 35490-11</v>
      </c>
      <c r="E165" s="36" t="s">
        <v>305</v>
      </c>
    </row>
    <row r="166" spans="1:7" x14ac:dyDescent="0.2">
      <c r="A166" s="37">
        <v>41251</v>
      </c>
      <c r="B166" s="38" t="s">
        <v>145</v>
      </c>
      <c r="C166" s="34">
        <v>11</v>
      </c>
      <c r="D166" s="34" t="str">
        <f t="shared" si="2"/>
        <v>INDEC-CM - 41251-11</v>
      </c>
      <c r="E166" s="39" t="s">
        <v>306</v>
      </c>
      <c r="F166" s="39"/>
      <c r="G166" s="39"/>
    </row>
    <row r="167" spans="1:7" x14ac:dyDescent="0.2">
      <c r="A167" s="37">
        <v>41278</v>
      </c>
      <c r="B167" s="38" t="s">
        <v>145</v>
      </c>
      <c r="C167" s="34">
        <v>21</v>
      </c>
      <c r="D167" s="34" t="str">
        <f t="shared" si="2"/>
        <v>INDEC-CM - 41278-21</v>
      </c>
      <c r="E167" s="39" t="s">
        <v>307</v>
      </c>
      <c r="F167" s="39"/>
      <c r="G167" s="39"/>
    </row>
    <row r="168" spans="1:7" x14ac:dyDescent="0.2">
      <c r="A168" s="37">
        <v>42911</v>
      </c>
      <c r="B168" s="38" t="s">
        <v>145</v>
      </c>
      <c r="C168" s="34">
        <v>71</v>
      </c>
      <c r="D168" s="34" t="str">
        <f t="shared" si="2"/>
        <v>INDEC-CM - 42911-71</v>
      </c>
      <c r="E168" s="39" t="s">
        <v>308</v>
      </c>
      <c r="F168" s="39"/>
      <c r="G168" s="39"/>
    </row>
    <row r="169" spans="1:7" x14ac:dyDescent="0.2">
      <c r="A169" s="37">
        <v>37210</v>
      </c>
      <c r="B169" s="38" t="s">
        <v>145</v>
      </c>
      <c r="C169" s="34">
        <v>42</v>
      </c>
      <c r="D169" s="34" t="str">
        <f t="shared" si="2"/>
        <v>INDEC-CM - 37210-42</v>
      </c>
      <c r="E169" s="39" t="s">
        <v>309</v>
      </c>
      <c r="F169" s="39"/>
      <c r="G169" s="39"/>
    </row>
    <row r="170" spans="1:7" x14ac:dyDescent="0.2">
      <c r="A170" s="37">
        <v>37210</v>
      </c>
      <c r="B170" s="38" t="s">
        <v>145</v>
      </c>
      <c r="C170" s="34">
        <v>41</v>
      </c>
      <c r="D170" s="34" t="str">
        <f t="shared" si="2"/>
        <v>INDEC-CM - 37210-41</v>
      </c>
      <c r="E170" s="39" t="s">
        <v>310</v>
      </c>
      <c r="F170" s="39"/>
      <c r="G170" s="39"/>
    </row>
    <row r="171" spans="1:7" x14ac:dyDescent="0.2">
      <c r="A171" s="37">
        <v>36930</v>
      </c>
      <c r="B171" s="38" t="s">
        <v>145</v>
      </c>
      <c r="C171" s="34">
        <v>11</v>
      </c>
      <c r="D171" s="34" t="str">
        <f t="shared" si="2"/>
        <v>INDEC-CM - 36930-11</v>
      </c>
      <c r="E171" s="36" t="s">
        <v>311</v>
      </c>
    </row>
    <row r="172" spans="1:7" x14ac:dyDescent="0.2">
      <c r="A172" s="37">
        <v>36950</v>
      </c>
      <c r="B172" s="38" t="s">
        <v>145</v>
      </c>
      <c r="C172" s="34">
        <v>21</v>
      </c>
      <c r="D172" s="34" t="str">
        <f t="shared" si="2"/>
        <v>INDEC-CM - 36950-21</v>
      </c>
      <c r="E172" s="36" t="s">
        <v>312</v>
      </c>
    </row>
    <row r="173" spans="1:7" x14ac:dyDescent="0.2">
      <c r="A173" s="37">
        <v>35110</v>
      </c>
      <c r="B173" s="38" t="s">
        <v>145</v>
      </c>
      <c r="C173" s="34">
        <v>31</v>
      </c>
      <c r="D173" s="34" t="str">
        <f t="shared" si="2"/>
        <v>INDEC-CM - 35110-31</v>
      </c>
      <c r="E173" s="36" t="s">
        <v>313</v>
      </c>
    </row>
    <row r="174" spans="1:7" x14ac:dyDescent="0.2">
      <c r="A174" s="37">
        <v>35110</v>
      </c>
      <c r="B174" s="38" t="s">
        <v>145</v>
      </c>
      <c r="C174" s="34">
        <v>32</v>
      </c>
      <c r="D174" s="34" t="str">
        <f t="shared" si="2"/>
        <v>INDEC-CM - 35110-32</v>
      </c>
      <c r="E174" s="36" t="s">
        <v>314</v>
      </c>
    </row>
    <row r="175" spans="1:7" x14ac:dyDescent="0.2">
      <c r="A175" s="37">
        <v>37940</v>
      </c>
      <c r="B175" s="38" t="s">
        <v>145</v>
      </c>
      <c r="C175" s="34">
        <v>11</v>
      </c>
      <c r="D175" s="34" t="str">
        <f t="shared" si="2"/>
        <v>INDEC-CM - 37940-11</v>
      </c>
      <c r="E175" s="36" t="s">
        <v>315</v>
      </c>
    </row>
    <row r="176" spans="1:7" x14ac:dyDescent="0.2">
      <c r="A176" s="37">
        <v>35110</v>
      </c>
      <c r="B176" s="38" t="s">
        <v>145</v>
      </c>
      <c r="C176" s="34">
        <v>71</v>
      </c>
      <c r="D176" s="34" t="str">
        <f t="shared" si="2"/>
        <v>INDEC-CM - 35110-71</v>
      </c>
      <c r="E176" s="36" t="s">
        <v>316</v>
      </c>
    </row>
    <row r="177" spans="1:7" x14ac:dyDescent="0.2">
      <c r="A177" s="37">
        <v>31210</v>
      </c>
      <c r="B177" s="38" t="s">
        <v>145</v>
      </c>
      <c r="C177" s="34">
        <v>31</v>
      </c>
      <c r="D177" s="34" t="str">
        <f t="shared" si="2"/>
        <v>INDEC-CM - 31210-31</v>
      </c>
      <c r="E177" s="36" t="s">
        <v>317</v>
      </c>
    </row>
    <row r="178" spans="1:7" x14ac:dyDescent="0.2">
      <c r="A178" s="37">
        <v>31210</v>
      </c>
      <c r="B178" s="38" t="s">
        <v>145</v>
      </c>
      <c r="C178" s="34">
        <v>32</v>
      </c>
      <c r="D178" s="34" t="str">
        <f t="shared" si="2"/>
        <v>INDEC-CM - 31210-32</v>
      </c>
      <c r="E178" s="36" t="s">
        <v>318</v>
      </c>
    </row>
    <row r="179" spans="1:7" x14ac:dyDescent="0.2">
      <c r="A179" s="37">
        <v>41541</v>
      </c>
      <c r="B179" s="38" t="s">
        <v>145</v>
      </c>
      <c r="C179" s="34">
        <v>11</v>
      </c>
      <c r="D179" s="34" t="str">
        <f t="shared" si="2"/>
        <v>INDEC-CM - 41541-11</v>
      </c>
      <c r="E179" s="36" t="s">
        <v>319</v>
      </c>
    </row>
    <row r="180" spans="1:7" x14ac:dyDescent="0.2">
      <c r="A180" s="37">
        <v>34720</v>
      </c>
      <c r="B180" s="38" t="s">
        <v>145</v>
      </c>
      <c r="C180" s="34">
        <v>11</v>
      </c>
      <c r="D180" s="34" t="str">
        <f t="shared" si="2"/>
        <v>INDEC-CM - 34720-11</v>
      </c>
      <c r="E180" s="39" t="s">
        <v>320</v>
      </c>
      <c r="F180" s="39"/>
      <c r="G180" s="39"/>
    </row>
    <row r="181" spans="1:7" x14ac:dyDescent="0.2">
      <c r="A181" s="37">
        <v>47220</v>
      </c>
      <c r="B181" s="38" t="s">
        <v>145</v>
      </c>
      <c r="C181" s="34">
        <v>11</v>
      </c>
      <c r="D181" s="34" t="str">
        <f t="shared" si="2"/>
        <v>INDEC-CM - 47220-11</v>
      </c>
      <c r="E181" s="39" t="s">
        <v>321</v>
      </c>
      <c r="F181" s="39"/>
      <c r="G181" s="39"/>
    </row>
    <row r="182" spans="1:7" x14ac:dyDescent="0.2">
      <c r="A182" s="37">
        <v>31600</v>
      </c>
      <c r="B182" s="38" t="s">
        <v>145</v>
      </c>
      <c r="C182" s="34">
        <v>81</v>
      </c>
      <c r="D182" s="34" t="str">
        <f t="shared" si="2"/>
        <v>INDEC-CM - 31600-81</v>
      </c>
      <c r="E182" s="36" t="s">
        <v>322</v>
      </c>
    </row>
    <row r="183" spans="1:7" x14ac:dyDescent="0.2">
      <c r="A183" s="37">
        <v>42120</v>
      </c>
      <c r="B183" s="38" t="s">
        <v>145</v>
      </c>
      <c r="C183" s="34">
        <v>31</v>
      </c>
      <c r="D183" s="34" t="str">
        <f t="shared" si="2"/>
        <v>INDEC-CM - 42120-31</v>
      </c>
      <c r="E183" s="36" t="s">
        <v>323</v>
      </c>
    </row>
    <row r="184" spans="1:7" x14ac:dyDescent="0.2">
      <c r="A184" s="37">
        <v>35490</v>
      </c>
      <c r="B184" s="38" t="s">
        <v>145</v>
      </c>
      <c r="C184" s="34">
        <v>21</v>
      </c>
      <c r="D184" s="34" t="str">
        <f t="shared" si="2"/>
        <v>INDEC-CM - 35490-21</v>
      </c>
      <c r="E184" s="39" t="s">
        <v>324</v>
      </c>
      <c r="F184" s="39"/>
      <c r="G184" s="39"/>
    </row>
    <row r="185" spans="1:7" x14ac:dyDescent="0.2">
      <c r="A185" s="37">
        <v>31600</v>
      </c>
      <c r="B185" s="38" t="s">
        <v>145</v>
      </c>
      <c r="C185" s="34">
        <v>41</v>
      </c>
      <c r="D185" s="34" t="str">
        <f t="shared" si="2"/>
        <v>INDEC-CM - 31600-41</v>
      </c>
      <c r="E185" s="39" t="s">
        <v>325</v>
      </c>
      <c r="F185" s="39"/>
      <c r="G185" s="39"/>
    </row>
    <row r="186" spans="1:7" x14ac:dyDescent="0.2">
      <c r="A186" s="37">
        <v>42120</v>
      </c>
      <c r="B186" s="38" t="s">
        <v>145</v>
      </c>
      <c r="C186" s="34">
        <v>21</v>
      </c>
      <c r="D186" s="34" t="str">
        <f t="shared" si="2"/>
        <v>INDEC-CM - 42120-21</v>
      </c>
      <c r="E186" s="39" t="s">
        <v>326</v>
      </c>
      <c r="F186" s="39"/>
      <c r="G186" s="39"/>
    </row>
    <row r="187" spans="1:7" x14ac:dyDescent="0.2">
      <c r="A187" s="37">
        <v>42120</v>
      </c>
      <c r="B187" s="38" t="s">
        <v>145</v>
      </c>
      <c r="C187" s="34">
        <v>22</v>
      </c>
      <c r="D187" s="34" t="str">
        <f t="shared" si="2"/>
        <v>INDEC-CM - 42120-22</v>
      </c>
      <c r="E187" s="39" t="s">
        <v>327</v>
      </c>
      <c r="F187" s="39"/>
      <c r="G187" s="39"/>
    </row>
    <row r="188" spans="1:7" x14ac:dyDescent="0.2">
      <c r="A188" s="37">
        <v>31600</v>
      </c>
      <c r="B188" s="38" t="s">
        <v>145</v>
      </c>
      <c r="C188" s="34">
        <v>33</v>
      </c>
      <c r="D188" s="34" t="str">
        <f t="shared" si="2"/>
        <v>INDEC-CM - 31600-33</v>
      </c>
      <c r="E188" s="36" t="s">
        <v>328</v>
      </c>
    </row>
    <row r="189" spans="1:7" x14ac:dyDescent="0.2">
      <c r="A189" s="37">
        <v>31600</v>
      </c>
      <c r="B189" s="38" t="s">
        <v>145</v>
      </c>
      <c r="C189" s="34">
        <v>32</v>
      </c>
      <c r="D189" s="34" t="str">
        <f t="shared" si="2"/>
        <v>INDEC-CM - 31600-32</v>
      </c>
      <c r="E189" s="36" t="s">
        <v>329</v>
      </c>
    </row>
    <row r="190" spans="1:7" x14ac:dyDescent="0.2">
      <c r="A190" s="37">
        <v>31600</v>
      </c>
      <c r="B190" s="38" t="s">
        <v>145</v>
      </c>
      <c r="C190" s="34">
        <v>31</v>
      </c>
      <c r="D190" s="34" t="str">
        <f t="shared" si="2"/>
        <v>INDEC-CM - 31600-31</v>
      </c>
      <c r="E190" s="36" t="s">
        <v>330</v>
      </c>
    </row>
    <row r="191" spans="1:7" x14ac:dyDescent="0.2">
      <c r="A191" s="37">
        <v>42120</v>
      </c>
      <c r="B191" s="38" t="s">
        <v>145</v>
      </c>
      <c r="C191" s="34">
        <v>11</v>
      </c>
      <c r="D191" s="34" t="str">
        <f t="shared" si="2"/>
        <v>INDEC-CM - 42120-11</v>
      </c>
      <c r="E191" s="36" t="s">
        <v>331</v>
      </c>
    </row>
    <row r="192" spans="1:7" x14ac:dyDescent="0.2">
      <c r="A192" s="37">
        <v>31600</v>
      </c>
      <c r="B192" s="38" t="s">
        <v>145</v>
      </c>
      <c r="C192" s="34">
        <v>23</v>
      </c>
      <c r="D192" s="34" t="str">
        <f t="shared" si="2"/>
        <v>INDEC-CM - 31600-23</v>
      </c>
      <c r="E192" s="36" t="s">
        <v>332</v>
      </c>
    </row>
    <row r="193" spans="1:7" x14ac:dyDescent="0.2">
      <c r="A193" s="37">
        <v>31600</v>
      </c>
      <c r="B193" s="38" t="s">
        <v>145</v>
      </c>
      <c r="C193" s="34">
        <v>22</v>
      </c>
      <c r="D193" s="34" t="str">
        <f t="shared" si="2"/>
        <v>INDEC-CM - 31600-22</v>
      </c>
      <c r="E193" s="36" t="s">
        <v>333</v>
      </c>
    </row>
    <row r="194" spans="1:7" x14ac:dyDescent="0.2">
      <c r="A194" s="37">
        <v>31600</v>
      </c>
      <c r="B194" s="38" t="s">
        <v>145</v>
      </c>
      <c r="C194" s="34">
        <v>21</v>
      </c>
      <c r="D194" s="34" t="str">
        <f t="shared" si="2"/>
        <v>INDEC-CM - 31600-21</v>
      </c>
      <c r="E194" s="36" t="s">
        <v>334</v>
      </c>
    </row>
    <row r="195" spans="1:7" x14ac:dyDescent="0.2">
      <c r="A195" s="37">
        <v>41278</v>
      </c>
      <c r="B195" s="38" t="s">
        <v>145</v>
      </c>
      <c r="C195" s="34">
        <v>33</v>
      </c>
      <c r="D195" s="34" t="str">
        <f t="shared" si="2"/>
        <v>INDEC-CM - 41278-33</v>
      </c>
      <c r="E195" s="39" t="s">
        <v>335</v>
      </c>
      <c r="F195" s="39"/>
      <c r="G195" s="39"/>
    </row>
    <row r="196" spans="1:7" x14ac:dyDescent="0.2">
      <c r="A196" s="37">
        <v>36320</v>
      </c>
      <c r="B196" s="38" t="s">
        <v>145</v>
      </c>
      <c r="C196" s="34">
        <v>33</v>
      </c>
      <c r="D196" s="34" t="str">
        <f t="shared" si="2"/>
        <v>INDEC-CM - 36320-33</v>
      </c>
      <c r="E196" s="36" t="s">
        <v>336</v>
      </c>
    </row>
    <row r="197" spans="1:7" x14ac:dyDescent="0.2">
      <c r="A197" s="37">
        <v>48270</v>
      </c>
      <c r="B197" s="38" t="s">
        <v>145</v>
      </c>
      <c r="C197" s="34">
        <v>11</v>
      </c>
      <c r="D197" s="34" t="str">
        <f t="shared" si="2"/>
        <v>INDEC-CM - 48270-11</v>
      </c>
      <c r="E197" s="39" t="s">
        <v>337</v>
      </c>
      <c r="F197" s="39"/>
      <c r="G197" s="39"/>
    </row>
    <row r="198" spans="1:7" x14ac:dyDescent="0.2">
      <c r="A198" s="37">
        <v>42190</v>
      </c>
      <c r="B198" s="38" t="s">
        <v>145</v>
      </c>
      <c r="C198" s="34">
        <v>11</v>
      </c>
      <c r="D198" s="34" t="str">
        <f t="shared" si="2"/>
        <v>INDEC-CM - 42190-11</v>
      </c>
      <c r="E198" s="36" t="s">
        <v>338</v>
      </c>
    </row>
    <row r="199" spans="1:7" x14ac:dyDescent="0.2">
      <c r="A199" s="37">
        <v>43923</v>
      </c>
      <c r="B199" s="38" t="s">
        <v>145</v>
      </c>
      <c r="C199" s="34">
        <v>31</v>
      </c>
      <c r="D199" s="34" t="str">
        <f t="shared" ref="D199:D220" si="3">CONCATENATE("INDEC-CM - ",A199,B199,C199)</f>
        <v>INDEC-CM - 43923-31</v>
      </c>
      <c r="E199" s="39" t="s">
        <v>339</v>
      </c>
      <c r="F199" s="39"/>
      <c r="G199" s="39"/>
    </row>
    <row r="200" spans="1:7" x14ac:dyDescent="0.2">
      <c r="A200" s="37">
        <v>31210</v>
      </c>
      <c r="B200" s="38" t="s">
        <v>145</v>
      </c>
      <c r="C200" s="34">
        <v>11</v>
      </c>
      <c r="D200" s="34" t="str">
        <f t="shared" si="3"/>
        <v>INDEC-CM - 31210-11</v>
      </c>
      <c r="E200" s="39" t="s">
        <v>340</v>
      </c>
      <c r="F200" s="39"/>
      <c r="G200" s="39"/>
    </row>
    <row r="201" spans="1:7" x14ac:dyDescent="0.2">
      <c r="A201" s="37">
        <v>37129</v>
      </c>
      <c r="B201" s="38" t="s">
        <v>145</v>
      </c>
      <c r="C201" s="34">
        <v>21</v>
      </c>
      <c r="D201" s="34" t="str">
        <f t="shared" si="3"/>
        <v>INDEC-CM - 37129-21</v>
      </c>
      <c r="E201" s="36" t="s">
        <v>341</v>
      </c>
    </row>
    <row r="202" spans="1:7" x14ac:dyDescent="0.2">
      <c r="A202" s="37">
        <v>37560</v>
      </c>
      <c r="B202" s="38" t="s">
        <v>145</v>
      </c>
      <c r="C202" s="34">
        <v>21</v>
      </c>
      <c r="D202" s="34" t="str">
        <f t="shared" si="3"/>
        <v>INDEC-CM - 37560-21</v>
      </c>
      <c r="E202" s="39" t="s">
        <v>342</v>
      </c>
      <c r="F202" s="39"/>
      <c r="G202" s="39"/>
    </row>
    <row r="203" spans="1:7" x14ac:dyDescent="0.2">
      <c r="A203" s="37">
        <v>42999</v>
      </c>
      <c r="B203" s="38" t="s">
        <v>145</v>
      </c>
      <c r="C203" s="34">
        <v>71</v>
      </c>
      <c r="D203" s="34" t="str">
        <f t="shared" si="3"/>
        <v>INDEC-CM - 42999-71</v>
      </c>
      <c r="E203" s="36" t="s">
        <v>343</v>
      </c>
    </row>
    <row r="204" spans="1:7" x14ac:dyDescent="0.2">
      <c r="A204" s="37">
        <v>41516</v>
      </c>
      <c r="B204" s="38" t="s">
        <v>145</v>
      </c>
      <c r="C204" s="34">
        <v>22</v>
      </c>
      <c r="D204" s="34" t="str">
        <f t="shared" si="3"/>
        <v>INDEC-CM - 41516-22</v>
      </c>
      <c r="E204" s="36" t="s">
        <v>344</v>
      </c>
    </row>
    <row r="205" spans="1:7" x14ac:dyDescent="0.2">
      <c r="A205" s="37">
        <v>37350</v>
      </c>
      <c r="B205" s="38" t="s">
        <v>145</v>
      </c>
      <c r="C205" s="34">
        <v>51</v>
      </c>
      <c r="D205" s="34" t="str">
        <f t="shared" si="3"/>
        <v>INDEC-CM - 37350-51</v>
      </c>
      <c r="E205" s="36" t="s">
        <v>345</v>
      </c>
    </row>
    <row r="206" spans="1:7" x14ac:dyDescent="0.2">
      <c r="A206" s="37">
        <v>44826</v>
      </c>
      <c r="B206" s="38" t="s">
        <v>145</v>
      </c>
      <c r="C206" s="34">
        <v>21</v>
      </c>
      <c r="D206" s="34" t="str">
        <f t="shared" si="3"/>
        <v>INDEC-CM - 44826-21</v>
      </c>
      <c r="E206" s="36" t="s">
        <v>346</v>
      </c>
    </row>
    <row r="207" spans="1:7" x14ac:dyDescent="0.2">
      <c r="A207" s="37">
        <v>31210</v>
      </c>
      <c r="B207" s="38" t="s">
        <v>145</v>
      </c>
      <c r="C207" s="34">
        <v>22</v>
      </c>
      <c r="D207" s="34" t="str">
        <f t="shared" si="3"/>
        <v>INDEC-CM - 31210-22</v>
      </c>
      <c r="E207" s="36" t="s">
        <v>347</v>
      </c>
    </row>
    <row r="208" spans="1:7" x14ac:dyDescent="0.2">
      <c r="A208" s="37">
        <v>31100</v>
      </c>
      <c r="B208" s="38" t="s">
        <v>145</v>
      </c>
      <c r="C208" s="34">
        <v>11</v>
      </c>
      <c r="D208" s="34" t="str">
        <f t="shared" si="3"/>
        <v>INDEC-CM - 31100-11</v>
      </c>
      <c r="E208" s="36" t="s">
        <v>348</v>
      </c>
    </row>
    <row r="209" spans="1:7" x14ac:dyDescent="0.2">
      <c r="A209" s="37">
        <v>46212</v>
      </c>
      <c r="B209" s="38" t="s">
        <v>145</v>
      </c>
      <c r="C209" s="34">
        <v>53</v>
      </c>
      <c r="D209" s="34" t="str">
        <f t="shared" si="3"/>
        <v>INDEC-CM - 46212-53</v>
      </c>
      <c r="E209" s="36" t="s">
        <v>349</v>
      </c>
    </row>
    <row r="210" spans="1:7" x14ac:dyDescent="0.2">
      <c r="A210" s="37">
        <v>46212</v>
      </c>
      <c r="B210" s="38" t="s">
        <v>145</v>
      </c>
      <c r="C210" s="34">
        <v>52</v>
      </c>
      <c r="D210" s="34" t="str">
        <f t="shared" si="3"/>
        <v>INDEC-CM - 46212-52</v>
      </c>
      <c r="E210" s="39" t="s">
        <v>350</v>
      </c>
      <c r="F210" s="39"/>
      <c r="G210" s="39"/>
    </row>
    <row r="211" spans="1:7" x14ac:dyDescent="0.2">
      <c r="A211" s="37">
        <v>15400</v>
      </c>
      <c r="B211" s="38" t="s">
        <v>145</v>
      </c>
      <c r="C211" s="34">
        <v>21</v>
      </c>
      <c r="D211" s="34" t="str">
        <f t="shared" si="3"/>
        <v>INDEC-CM - 15400-21</v>
      </c>
      <c r="E211" s="36" t="s">
        <v>351</v>
      </c>
    </row>
    <row r="212" spans="1:7" x14ac:dyDescent="0.2">
      <c r="A212" s="37">
        <v>43240</v>
      </c>
      <c r="B212" s="38" t="s">
        <v>145</v>
      </c>
      <c r="C212" s="34">
        <v>11</v>
      </c>
      <c r="D212" s="34" t="str">
        <f t="shared" si="3"/>
        <v>INDEC-CM - 43240-11</v>
      </c>
      <c r="E212" s="36" t="s">
        <v>352</v>
      </c>
    </row>
    <row r="213" spans="1:7" x14ac:dyDescent="0.2">
      <c r="A213" s="37">
        <v>31600</v>
      </c>
      <c r="B213" s="38" t="s">
        <v>145</v>
      </c>
      <c r="C213" s="34">
        <v>42</v>
      </c>
      <c r="D213" s="34" t="str">
        <f t="shared" si="3"/>
        <v>INDEC-CM - 31600-42</v>
      </c>
      <c r="E213" s="39" t="s">
        <v>353</v>
      </c>
      <c r="F213" s="39"/>
      <c r="G213" s="39"/>
    </row>
    <row r="214" spans="1:7" x14ac:dyDescent="0.2">
      <c r="A214" s="37">
        <v>42120</v>
      </c>
      <c r="B214" s="38" t="s">
        <v>145</v>
      </c>
      <c r="C214" s="34">
        <v>42</v>
      </c>
      <c r="D214" s="34" t="str">
        <f t="shared" si="3"/>
        <v>INDEC-CM - 42120-42</v>
      </c>
      <c r="E214" s="39" t="s">
        <v>354</v>
      </c>
      <c r="F214" s="39"/>
      <c r="G214" s="39"/>
    </row>
    <row r="215" spans="1:7" x14ac:dyDescent="0.2">
      <c r="A215" s="37">
        <v>42120</v>
      </c>
      <c r="B215" s="38" t="s">
        <v>145</v>
      </c>
      <c r="C215" s="34">
        <v>41</v>
      </c>
      <c r="D215" s="34" t="str">
        <f t="shared" si="3"/>
        <v>INDEC-CM - 42120-41</v>
      </c>
      <c r="E215" s="39" t="s">
        <v>355</v>
      </c>
      <c r="F215" s="39"/>
      <c r="G215" s="39"/>
    </row>
    <row r="216" spans="1:7" x14ac:dyDescent="0.2">
      <c r="A216" s="37">
        <v>42120</v>
      </c>
      <c r="B216" s="38" t="s">
        <v>145</v>
      </c>
      <c r="C216" s="34">
        <v>51</v>
      </c>
      <c r="D216" s="34" t="str">
        <f t="shared" si="3"/>
        <v>INDEC-CM - 42120-51</v>
      </c>
      <c r="E216" s="36" t="s">
        <v>356</v>
      </c>
    </row>
    <row r="217" spans="1:7" x14ac:dyDescent="0.2">
      <c r="A217" s="37">
        <v>37550</v>
      </c>
      <c r="B217" s="38" t="s">
        <v>145</v>
      </c>
      <c r="C217" s="34">
        <v>11</v>
      </c>
      <c r="D217" s="34" t="str">
        <f t="shared" si="3"/>
        <v>INDEC-CM - 37550-11</v>
      </c>
      <c r="E217" s="36" t="s">
        <v>357</v>
      </c>
    </row>
    <row r="218" spans="1:7" x14ac:dyDescent="0.2">
      <c r="A218" s="37">
        <v>37410</v>
      </c>
      <c r="B218" s="38" t="s">
        <v>145</v>
      </c>
      <c r="C218" s="34">
        <v>11</v>
      </c>
      <c r="D218" s="34" t="str">
        <f t="shared" si="3"/>
        <v>INDEC-CM - 37410-11</v>
      </c>
      <c r="E218" s="36" t="s">
        <v>358</v>
      </c>
    </row>
    <row r="219" spans="1:7" x14ac:dyDescent="0.2">
      <c r="A219" s="37">
        <v>31210</v>
      </c>
      <c r="B219" s="38" t="s">
        <v>145</v>
      </c>
      <c r="C219" s="34">
        <v>33</v>
      </c>
      <c r="D219" s="34" t="str">
        <f t="shared" si="3"/>
        <v>INDEC-CM - 31210-33</v>
      </c>
      <c r="E219" s="36" t="s">
        <v>359</v>
      </c>
    </row>
    <row r="220" spans="1:7" x14ac:dyDescent="0.2">
      <c r="A220" s="37">
        <v>37540</v>
      </c>
      <c r="B220" s="38" t="s">
        <v>145</v>
      </c>
      <c r="C220" s="34">
        <v>21</v>
      </c>
      <c r="D220" s="34" t="str">
        <f t="shared" si="3"/>
        <v>INDEC-CM - 37540-21</v>
      </c>
      <c r="E220" s="36" t="s">
        <v>360</v>
      </c>
    </row>
    <row r="223" spans="1:7" x14ac:dyDescent="0.2">
      <c r="A223" s="32" t="s">
        <v>639</v>
      </c>
      <c r="B223" s="40"/>
      <c r="C223" s="41"/>
      <c r="D223" s="40"/>
      <c r="E223" s="40"/>
    </row>
    <row r="224" spans="1:7" x14ac:dyDescent="0.2">
      <c r="A224" s="42"/>
      <c r="B224" s="40"/>
      <c r="C224" s="41"/>
      <c r="D224" s="40"/>
      <c r="E224" s="40"/>
    </row>
    <row r="225" spans="1:5" ht="11.25" customHeight="1" x14ac:dyDescent="0.2">
      <c r="A225" s="322" t="s">
        <v>142</v>
      </c>
      <c r="B225" s="322"/>
      <c r="C225" s="322"/>
      <c r="D225" s="321" t="s">
        <v>447</v>
      </c>
      <c r="E225" s="321" t="s">
        <v>143</v>
      </c>
    </row>
    <row r="226" spans="1:5" ht="12" customHeight="1" x14ac:dyDescent="0.2">
      <c r="A226" s="322" t="s">
        <v>144</v>
      </c>
      <c r="B226" s="322"/>
      <c r="C226" s="322"/>
      <c r="D226" s="321"/>
      <c r="E226" s="321"/>
    </row>
    <row r="227" spans="1:5" x14ac:dyDescent="0.2">
      <c r="A227" s="43"/>
      <c r="B227" s="40"/>
      <c r="C227" s="41"/>
      <c r="D227" s="34" t="str">
        <f t="shared" ref="D227" si="4">CONCATENATE(A227,B227,C227)</f>
        <v/>
      </c>
      <c r="E227" s="40"/>
    </row>
    <row r="228" spans="1:5" x14ac:dyDescent="0.2">
      <c r="A228" s="44">
        <v>37370</v>
      </c>
      <c r="B228" s="44" t="s">
        <v>145</v>
      </c>
      <c r="C228" s="41">
        <v>0</v>
      </c>
      <c r="D228" s="34" t="str">
        <f t="shared" ref="D228:D232" si="5">CONCATENATE("INDEC-CM - ",A228,B228,C228)</f>
        <v>INDEC-CM - 37370-0</v>
      </c>
      <c r="E228" s="40" t="s">
        <v>640</v>
      </c>
    </row>
    <row r="229" spans="1:5" x14ac:dyDescent="0.2">
      <c r="A229" s="44">
        <v>31600</v>
      </c>
      <c r="B229" s="44" t="s">
        <v>145</v>
      </c>
      <c r="C229" s="41">
        <v>6</v>
      </c>
      <c r="D229" s="34" t="str">
        <f t="shared" si="5"/>
        <v>INDEC-CM - 31600-6</v>
      </c>
      <c r="E229" s="40" t="s">
        <v>641</v>
      </c>
    </row>
    <row r="230" spans="1:5" x14ac:dyDescent="0.2">
      <c r="A230" s="44">
        <v>41278</v>
      </c>
      <c r="B230" s="44" t="s">
        <v>145</v>
      </c>
      <c r="C230" s="41">
        <v>0</v>
      </c>
      <c r="D230" s="34" t="str">
        <f t="shared" si="5"/>
        <v>INDEC-CM - 41278-0</v>
      </c>
      <c r="E230" s="40" t="s">
        <v>642</v>
      </c>
    </row>
    <row r="231" spans="1:5" x14ac:dyDescent="0.2">
      <c r="A231" s="44">
        <v>31600</v>
      </c>
      <c r="B231" s="44" t="s">
        <v>145</v>
      </c>
      <c r="C231" s="41">
        <v>7</v>
      </c>
      <c r="D231" s="34" t="str">
        <f t="shared" si="5"/>
        <v>INDEC-CM - 31600-7</v>
      </c>
      <c r="E231" s="40" t="s">
        <v>643</v>
      </c>
    </row>
    <row r="232" spans="1:5" x14ac:dyDescent="0.2">
      <c r="A232" s="44">
        <v>42120</v>
      </c>
      <c r="B232" s="44" t="s">
        <v>145</v>
      </c>
      <c r="C232" s="41" t="s">
        <v>644</v>
      </c>
      <c r="D232" s="34" t="str">
        <f t="shared" si="5"/>
        <v>INDEC-CM - 42120-41/42/51</v>
      </c>
      <c r="E232" s="40" t="s">
        <v>645</v>
      </c>
    </row>
    <row r="235" spans="1:5" x14ac:dyDescent="0.2">
      <c r="A235" s="32" t="s">
        <v>647</v>
      </c>
      <c r="B235" s="45"/>
      <c r="C235" s="46"/>
      <c r="D235" s="46"/>
      <c r="E235" s="46"/>
    </row>
    <row r="236" spans="1:5" x14ac:dyDescent="0.2">
      <c r="A236" s="47"/>
      <c r="B236" s="47"/>
      <c r="C236" s="48"/>
      <c r="D236" s="49"/>
      <c r="E236" s="47"/>
    </row>
    <row r="237" spans="1:5" x14ac:dyDescent="0.2">
      <c r="A237" s="322" t="s">
        <v>142</v>
      </c>
      <c r="B237" s="322"/>
      <c r="C237" s="322"/>
      <c r="D237" s="321" t="s">
        <v>447</v>
      </c>
      <c r="E237" s="322" t="s">
        <v>431</v>
      </c>
    </row>
    <row r="238" spans="1:5" x14ac:dyDescent="0.2">
      <c r="A238" s="321"/>
      <c r="B238" s="321"/>
      <c r="C238" s="321"/>
      <c r="D238" s="321"/>
      <c r="E238" s="322"/>
    </row>
    <row r="239" spans="1:5" x14ac:dyDescent="0.2">
      <c r="A239" s="47"/>
      <c r="B239" s="47"/>
      <c r="C239" s="50"/>
      <c r="D239" s="47"/>
      <c r="E239" s="51" t="s">
        <v>367</v>
      </c>
    </row>
    <row r="240" spans="1:5" x14ac:dyDescent="0.2">
      <c r="A240" s="47"/>
      <c r="B240" s="47"/>
      <c r="C240" s="50"/>
      <c r="D240" s="47"/>
      <c r="E240" s="51"/>
    </row>
    <row r="241" spans="1:5" x14ac:dyDescent="0.2">
      <c r="A241" s="47"/>
      <c r="B241" s="47"/>
      <c r="C241" s="48"/>
      <c r="D241" s="49"/>
      <c r="E241" s="45" t="s">
        <v>432</v>
      </c>
    </row>
    <row r="242" spans="1:5" x14ac:dyDescent="0.2">
      <c r="A242" s="47"/>
      <c r="B242" s="47"/>
      <c r="C242" s="48"/>
      <c r="D242" s="49"/>
      <c r="E242" s="45"/>
    </row>
    <row r="243" spans="1:5" x14ac:dyDescent="0.2">
      <c r="A243" s="49"/>
      <c r="B243" s="47"/>
      <c r="C243" s="50"/>
      <c r="D243" s="47"/>
      <c r="E243" s="45" t="s">
        <v>433</v>
      </c>
    </row>
    <row r="244" spans="1:5" x14ac:dyDescent="0.2">
      <c r="A244" s="52">
        <v>51560</v>
      </c>
      <c r="B244" s="47" t="s">
        <v>145</v>
      </c>
      <c r="C244" s="50">
        <v>11</v>
      </c>
      <c r="D244" s="34" t="str">
        <f>CONCATENATE("INDEC-MO - ",A244,B244,C244)</f>
        <v>INDEC-MO - 51560-11</v>
      </c>
      <c r="E244" s="53" t="s">
        <v>434</v>
      </c>
    </row>
    <row r="245" spans="1:5" x14ac:dyDescent="0.2">
      <c r="A245" s="52">
        <v>51560</v>
      </c>
      <c r="B245" s="47" t="s">
        <v>145</v>
      </c>
      <c r="C245" s="50">
        <v>12</v>
      </c>
      <c r="D245" s="34" t="str">
        <f t="shared" ref="D245:D247" si="6">CONCATENATE("INDEC-MO - ",A245,B245,C245)</f>
        <v>INDEC-MO - 51560-12</v>
      </c>
      <c r="E245" s="53" t="s">
        <v>435</v>
      </c>
    </row>
    <row r="246" spans="1:5" x14ac:dyDescent="0.2">
      <c r="A246" s="52">
        <v>51560</v>
      </c>
      <c r="B246" s="47" t="s">
        <v>145</v>
      </c>
      <c r="C246" s="50">
        <v>13</v>
      </c>
      <c r="D246" s="34" t="str">
        <f t="shared" si="6"/>
        <v>INDEC-MO - 51560-13</v>
      </c>
      <c r="E246" s="53" t="s">
        <v>436</v>
      </c>
    </row>
    <row r="247" spans="1:5" x14ac:dyDescent="0.2">
      <c r="A247" s="52">
        <v>51560</v>
      </c>
      <c r="B247" s="47" t="s">
        <v>145</v>
      </c>
      <c r="C247" s="50">
        <v>14</v>
      </c>
      <c r="D247" s="34" t="str">
        <f t="shared" si="6"/>
        <v>INDEC-MO - 51560-14</v>
      </c>
      <c r="E247" s="53" t="s">
        <v>437</v>
      </c>
    </row>
    <row r="248" spans="1:5" x14ac:dyDescent="0.2">
      <c r="A248" s="52"/>
      <c r="B248" s="47"/>
      <c r="C248" s="50"/>
      <c r="D248" s="34" t="str">
        <f t="shared" ref="D248:D253" si="7">CONCATENATE(A248,B248,C248)</f>
        <v/>
      </c>
      <c r="E248" s="47"/>
    </row>
    <row r="249" spans="1:5" x14ac:dyDescent="0.2">
      <c r="A249" s="52">
        <v>51560</v>
      </c>
      <c r="B249" s="47" t="s">
        <v>145</v>
      </c>
      <c r="C249" s="50">
        <v>32</v>
      </c>
      <c r="D249" s="34" t="str">
        <f>CONCATENATE("INDEC-MO - ",A249,B249,C249)</f>
        <v>INDEC-MO - 51560-32</v>
      </c>
      <c r="E249" s="45" t="s">
        <v>438</v>
      </c>
    </row>
    <row r="250" spans="1:5" x14ac:dyDescent="0.2">
      <c r="A250" s="52"/>
      <c r="B250" s="47"/>
      <c r="C250" s="50"/>
      <c r="D250" s="34" t="str">
        <f t="shared" si="7"/>
        <v/>
      </c>
      <c r="E250" s="47"/>
    </row>
    <row r="251" spans="1:5" x14ac:dyDescent="0.2">
      <c r="A251" s="52">
        <v>81291</v>
      </c>
      <c r="B251" s="47" t="s">
        <v>145</v>
      </c>
      <c r="C251" s="50">
        <v>1</v>
      </c>
      <c r="D251" s="34" t="str">
        <f>CONCATENATE("INDEC-MO - ",A251,B251,C251)</f>
        <v>INDEC-MO - 81291-1</v>
      </c>
      <c r="E251" s="51" t="s">
        <v>439</v>
      </c>
    </row>
    <row r="252" spans="1:5" x14ac:dyDescent="0.2">
      <c r="A252" s="52"/>
      <c r="B252" s="47"/>
      <c r="C252" s="50"/>
      <c r="D252" s="34" t="str">
        <f t="shared" si="7"/>
        <v/>
      </c>
      <c r="E252" s="47"/>
    </row>
    <row r="253" spans="1:5" x14ac:dyDescent="0.2">
      <c r="A253" s="52"/>
      <c r="B253" s="47"/>
      <c r="C253" s="50"/>
      <c r="D253" s="34" t="str">
        <f t="shared" si="7"/>
        <v/>
      </c>
      <c r="E253" s="51" t="s">
        <v>440</v>
      </c>
    </row>
    <row r="254" spans="1:5" x14ac:dyDescent="0.2">
      <c r="A254" s="52">
        <v>51641</v>
      </c>
      <c r="B254" s="47" t="s">
        <v>145</v>
      </c>
      <c r="C254" s="50">
        <v>1</v>
      </c>
      <c r="D254" s="34" t="str">
        <f t="shared" ref="D254:D259" si="8">CONCATENATE("INDEC-MO - ",A254,B254,C254)</f>
        <v>INDEC-MO - 51641-1</v>
      </c>
      <c r="E254" s="53" t="s">
        <v>441</v>
      </c>
    </row>
    <row r="255" spans="1:5" x14ac:dyDescent="0.2">
      <c r="A255" s="52">
        <v>51620</v>
      </c>
      <c r="B255" s="47" t="s">
        <v>145</v>
      </c>
      <c r="C255" s="50">
        <v>1</v>
      </c>
      <c r="D255" s="34" t="str">
        <f t="shared" si="8"/>
        <v>INDEC-MO - 51620-1</v>
      </c>
      <c r="E255" s="53" t="s">
        <v>442</v>
      </c>
    </row>
    <row r="256" spans="1:5" x14ac:dyDescent="0.2">
      <c r="A256" s="52">
        <v>51690</v>
      </c>
      <c r="B256" s="47" t="s">
        <v>145</v>
      </c>
      <c r="C256" s="50">
        <v>1</v>
      </c>
      <c r="D256" s="34" t="str">
        <f t="shared" si="8"/>
        <v>INDEC-MO - 51690-1</v>
      </c>
      <c r="E256" s="53" t="s">
        <v>443</v>
      </c>
    </row>
    <row r="257" spans="1:7" x14ac:dyDescent="0.2">
      <c r="A257" s="52">
        <v>51630</v>
      </c>
      <c r="B257" s="47" t="s">
        <v>145</v>
      </c>
      <c r="C257" s="50">
        <v>1</v>
      </c>
      <c r="D257" s="34" t="str">
        <f t="shared" si="8"/>
        <v>INDEC-MO - 51630-1</v>
      </c>
      <c r="E257" s="53" t="s">
        <v>444</v>
      </c>
    </row>
    <row r="258" spans="1:7" x14ac:dyDescent="0.2">
      <c r="A258" s="52">
        <v>51720</v>
      </c>
      <c r="B258" s="47" t="s">
        <v>145</v>
      </c>
      <c r="C258" s="50">
        <v>1</v>
      </c>
      <c r="D258" s="34" t="str">
        <f t="shared" si="8"/>
        <v>INDEC-MO - 51720-1</v>
      </c>
      <c r="E258" s="53" t="s">
        <v>445</v>
      </c>
    </row>
    <row r="259" spans="1:7" x14ac:dyDescent="0.2">
      <c r="A259" s="52">
        <v>51730</v>
      </c>
      <c r="B259" s="47" t="s">
        <v>145</v>
      </c>
      <c r="C259" s="50">
        <v>1</v>
      </c>
      <c r="D259" s="34" t="str">
        <f t="shared" si="8"/>
        <v>INDEC-MO - 51730-1</v>
      </c>
      <c r="E259" s="53" t="s">
        <v>446</v>
      </c>
    </row>
    <row r="262" spans="1:7" x14ac:dyDescent="0.2">
      <c r="A262" s="32" t="s">
        <v>648</v>
      </c>
      <c r="B262" s="54"/>
      <c r="C262" s="55"/>
      <c r="D262" s="56"/>
      <c r="E262" s="55"/>
      <c r="F262" s="55"/>
      <c r="G262" s="56"/>
    </row>
    <row r="263" spans="1:7" x14ac:dyDescent="0.2">
      <c r="A263" s="54"/>
      <c r="B263" s="54"/>
      <c r="C263" s="57"/>
      <c r="D263" s="58"/>
      <c r="E263" s="54"/>
      <c r="F263" s="54"/>
      <c r="G263" s="42"/>
    </row>
    <row r="264" spans="1:7" ht="11.25" customHeight="1" x14ac:dyDescent="0.2">
      <c r="A264" s="322" t="s">
        <v>142</v>
      </c>
      <c r="B264" s="322"/>
      <c r="C264" s="322"/>
      <c r="D264" s="321" t="s">
        <v>447</v>
      </c>
      <c r="E264" s="322" t="s">
        <v>431</v>
      </c>
      <c r="F264" s="59"/>
      <c r="G264" s="59"/>
    </row>
    <row r="265" spans="1:7" x14ac:dyDescent="0.2">
      <c r="A265" s="321"/>
      <c r="B265" s="321"/>
      <c r="C265" s="321"/>
      <c r="D265" s="321"/>
      <c r="E265" s="322"/>
      <c r="F265" s="59"/>
      <c r="G265" s="59"/>
    </row>
    <row r="266" spans="1:7" x14ac:dyDescent="0.2">
      <c r="A266" s="54"/>
      <c r="B266" s="54"/>
      <c r="C266" s="55"/>
      <c r="D266" s="54"/>
      <c r="E266" s="54"/>
      <c r="F266" s="54"/>
      <c r="G266" s="54"/>
    </row>
    <row r="267" spans="1:7" x14ac:dyDescent="0.2">
      <c r="A267" s="52">
        <v>51720</v>
      </c>
      <c r="B267" s="47" t="s">
        <v>145</v>
      </c>
      <c r="C267" s="50">
        <v>1</v>
      </c>
      <c r="D267" s="34" t="str">
        <f>CONCATENATE("INDEC-MO - ",A267,B267,C267)</f>
        <v>INDEC-MO - 51720-1</v>
      </c>
      <c r="E267" s="60" t="s">
        <v>649</v>
      </c>
      <c r="F267" s="54"/>
      <c r="G267" s="54"/>
    </row>
    <row r="268" spans="1:7" x14ac:dyDescent="0.2">
      <c r="A268" s="54"/>
      <c r="B268" s="54"/>
      <c r="C268" s="55"/>
      <c r="D268" s="54"/>
      <c r="E268" s="54"/>
      <c r="F268" s="54"/>
      <c r="G268" s="54"/>
    </row>
    <row r="271" spans="1:7" x14ac:dyDescent="0.2">
      <c r="A271" s="32" t="s">
        <v>448</v>
      </c>
      <c r="B271" s="45"/>
      <c r="C271" s="46"/>
      <c r="D271" s="45"/>
    </row>
    <row r="272" spans="1:7" x14ac:dyDescent="0.2">
      <c r="A272" s="47"/>
      <c r="B272" s="47"/>
      <c r="C272" s="50"/>
      <c r="D272" s="47"/>
    </row>
    <row r="273" spans="1:5" x14ac:dyDescent="0.2">
      <c r="A273" s="322" t="s">
        <v>142</v>
      </c>
      <c r="B273" s="322"/>
      <c r="C273" s="322"/>
      <c r="D273" s="321" t="s">
        <v>447</v>
      </c>
      <c r="E273" s="322" t="s">
        <v>449</v>
      </c>
    </row>
    <row r="274" spans="1:5" x14ac:dyDescent="0.2">
      <c r="A274" s="322" t="s">
        <v>144</v>
      </c>
      <c r="B274" s="322"/>
      <c r="C274" s="322"/>
      <c r="D274" s="321"/>
      <c r="E274" s="322"/>
    </row>
    <row r="275" spans="1:5" x14ac:dyDescent="0.2">
      <c r="A275" s="47"/>
      <c r="B275" s="47"/>
      <c r="C275" s="50"/>
      <c r="E275" s="61"/>
    </row>
    <row r="276" spans="1:5" x14ac:dyDescent="0.2">
      <c r="A276" s="62">
        <v>43520</v>
      </c>
      <c r="B276" s="62" t="s">
        <v>145</v>
      </c>
      <c r="C276" s="50">
        <v>11</v>
      </c>
      <c r="D276" s="34" t="str">
        <f>CONCATENATE("INDEC-EC - ",A276,B276,C276)</f>
        <v>INDEC-EC - 43520-11</v>
      </c>
      <c r="E276" s="53" t="s">
        <v>450</v>
      </c>
    </row>
    <row r="277" spans="1:5" x14ac:dyDescent="0.2">
      <c r="A277" s="62">
        <v>44440</v>
      </c>
      <c r="B277" s="62" t="s">
        <v>145</v>
      </c>
      <c r="C277" s="50">
        <v>2</v>
      </c>
      <c r="D277" s="34" t="str">
        <f t="shared" ref="D277:D283" si="9">CONCATENATE("INDEC-EC - ",A277,B277,C277)</f>
        <v>INDEC-EC - 44440-2</v>
      </c>
      <c r="E277" s="53" t="s">
        <v>451</v>
      </c>
    </row>
    <row r="278" spans="1:5" x14ac:dyDescent="0.2">
      <c r="A278" s="62">
        <v>44221</v>
      </c>
      <c r="B278" s="62" t="s">
        <v>145</v>
      </c>
      <c r="C278" s="50">
        <v>11</v>
      </c>
      <c r="D278" s="34" t="str">
        <f t="shared" si="9"/>
        <v>INDEC-EC - 44221-11</v>
      </c>
      <c r="E278" s="53" t="s">
        <v>452</v>
      </c>
    </row>
    <row r="279" spans="1:5" x14ac:dyDescent="0.2">
      <c r="A279" s="62">
        <v>44221</v>
      </c>
      <c r="B279" s="62" t="s">
        <v>145</v>
      </c>
      <c r="C279" s="50">
        <v>12</v>
      </c>
      <c r="D279" s="34" t="str">
        <f t="shared" si="9"/>
        <v>INDEC-EC - 44221-12</v>
      </c>
      <c r="E279" s="53" t="s">
        <v>453</v>
      </c>
    </row>
    <row r="280" spans="1:5" x14ac:dyDescent="0.2">
      <c r="A280" s="62">
        <v>43520</v>
      </c>
      <c r="B280" s="62" t="s">
        <v>145</v>
      </c>
      <c r="C280" s="50">
        <v>21</v>
      </c>
      <c r="D280" s="34" t="str">
        <f t="shared" si="9"/>
        <v>INDEC-EC - 43520-21</v>
      </c>
      <c r="E280" s="53" t="s">
        <v>454</v>
      </c>
    </row>
    <row r="281" spans="1:5" x14ac:dyDescent="0.2">
      <c r="A281" s="62">
        <v>44231</v>
      </c>
      <c r="B281" s="62" t="s">
        <v>145</v>
      </c>
      <c r="C281" s="50">
        <v>21</v>
      </c>
      <c r="D281" s="34" t="str">
        <f t="shared" si="9"/>
        <v>INDEC-EC - 44231-21</v>
      </c>
      <c r="E281" s="53" t="s">
        <v>455</v>
      </c>
    </row>
    <row r="282" spans="1:5" x14ac:dyDescent="0.2">
      <c r="A282" s="62">
        <v>44440</v>
      </c>
      <c r="B282" s="62" t="s">
        <v>145</v>
      </c>
      <c r="C282" s="50">
        <v>11</v>
      </c>
      <c r="D282" s="34" t="str">
        <f t="shared" si="9"/>
        <v>INDEC-EC - 44440-11</v>
      </c>
      <c r="E282" s="53" t="s">
        <v>456</v>
      </c>
    </row>
    <row r="283" spans="1:5" x14ac:dyDescent="0.2">
      <c r="A283" s="62">
        <v>44231</v>
      </c>
      <c r="B283" s="62" t="s">
        <v>145</v>
      </c>
      <c r="C283" s="50">
        <v>11</v>
      </c>
      <c r="D283" s="34" t="str">
        <f t="shared" si="9"/>
        <v>INDEC-EC - 44231-11</v>
      </c>
      <c r="E283" s="53" t="s">
        <v>457</v>
      </c>
    </row>
    <row r="286" spans="1:5" x14ac:dyDescent="0.2">
      <c r="A286" s="32" t="s">
        <v>458</v>
      </c>
      <c r="B286" s="45"/>
      <c r="C286" s="46"/>
      <c r="D286" s="45"/>
    </row>
    <row r="287" spans="1:5" x14ac:dyDescent="0.2">
      <c r="A287" s="47"/>
      <c r="B287" s="47"/>
      <c r="C287" s="50"/>
      <c r="D287" s="47"/>
    </row>
    <row r="288" spans="1:5" x14ac:dyDescent="0.2">
      <c r="A288" s="322" t="s">
        <v>142</v>
      </c>
      <c r="B288" s="322"/>
      <c r="C288" s="322"/>
      <c r="D288" s="321" t="s">
        <v>447</v>
      </c>
      <c r="E288" s="322" t="s">
        <v>459</v>
      </c>
    </row>
    <row r="289" spans="1:7" x14ac:dyDescent="0.2">
      <c r="A289" s="322" t="s">
        <v>144</v>
      </c>
      <c r="B289" s="322"/>
      <c r="C289" s="322"/>
      <c r="D289" s="321"/>
      <c r="E289" s="322"/>
    </row>
    <row r="290" spans="1:7" x14ac:dyDescent="0.2">
      <c r="A290" s="47"/>
      <c r="B290" s="47"/>
      <c r="C290" s="50"/>
      <c r="E290" s="61"/>
    </row>
    <row r="291" spans="1:7" x14ac:dyDescent="0.2">
      <c r="A291" s="47">
        <v>83107</v>
      </c>
      <c r="B291" s="47" t="s">
        <v>145</v>
      </c>
      <c r="C291" s="50">
        <v>1</v>
      </c>
      <c r="D291" s="34" t="str">
        <f>CONCATENATE("INDEC-SA - ",A291,B291,C291)</f>
        <v>INDEC-SA - 83107-1</v>
      </c>
      <c r="E291" s="63" t="s">
        <v>460</v>
      </c>
    </row>
    <row r="292" spans="1:7" x14ac:dyDescent="0.2">
      <c r="A292" s="47">
        <v>71240</v>
      </c>
      <c r="B292" s="47" t="s">
        <v>145</v>
      </c>
      <c r="C292" s="50">
        <v>21</v>
      </c>
      <c r="D292" s="34" t="str">
        <f t="shared" ref="D292:D298" si="10">CONCATENATE("INDEC-SA - ",A292,B292,C292)</f>
        <v>INDEC-SA - 71240-21</v>
      </c>
      <c r="E292" s="47" t="s">
        <v>461</v>
      </c>
    </row>
    <row r="293" spans="1:7" x14ac:dyDescent="0.2">
      <c r="A293" s="47">
        <v>71240</v>
      </c>
      <c r="B293" s="47" t="s">
        <v>145</v>
      </c>
      <c r="C293" s="50">
        <v>31</v>
      </c>
      <c r="D293" s="34" t="str">
        <f t="shared" si="10"/>
        <v>INDEC-SA - 71240-31</v>
      </c>
      <c r="E293" s="47" t="s">
        <v>462</v>
      </c>
    </row>
    <row r="294" spans="1:7" x14ac:dyDescent="0.2">
      <c r="A294" s="47">
        <v>71240</v>
      </c>
      <c r="B294" s="47" t="s">
        <v>145</v>
      </c>
      <c r="C294" s="50">
        <v>11</v>
      </c>
      <c r="D294" s="34" t="str">
        <f t="shared" si="10"/>
        <v>INDEC-SA - 71240-11</v>
      </c>
      <c r="E294" s="63" t="s">
        <v>463</v>
      </c>
    </row>
    <row r="295" spans="1:7" x14ac:dyDescent="0.2">
      <c r="A295" s="47">
        <v>74110</v>
      </c>
      <c r="B295" s="47" t="s">
        <v>145</v>
      </c>
      <c r="C295" s="50">
        <v>11</v>
      </c>
      <c r="D295" s="34" t="str">
        <f t="shared" si="10"/>
        <v>INDEC-SA - 74110-11</v>
      </c>
      <c r="E295" s="63" t="s">
        <v>464</v>
      </c>
    </row>
    <row r="296" spans="1:7" x14ac:dyDescent="0.2">
      <c r="A296" s="47">
        <v>71233</v>
      </c>
      <c r="B296" s="47" t="s">
        <v>145</v>
      </c>
      <c r="C296" s="50">
        <v>11</v>
      </c>
      <c r="D296" s="34" t="str">
        <f t="shared" si="10"/>
        <v>INDEC-SA - 71233-11</v>
      </c>
      <c r="E296" s="63" t="s">
        <v>465</v>
      </c>
    </row>
    <row r="297" spans="1:7" x14ac:dyDescent="0.2">
      <c r="A297" s="47">
        <v>51800</v>
      </c>
      <c r="B297" s="47" t="s">
        <v>145</v>
      </c>
      <c r="C297" s="50">
        <v>11</v>
      </c>
      <c r="D297" s="34" t="str">
        <f t="shared" si="10"/>
        <v>INDEC-SA - 51800-11</v>
      </c>
      <c r="E297" s="64" t="s">
        <v>466</v>
      </c>
    </row>
    <row r="298" spans="1:7" x14ac:dyDescent="0.2">
      <c r="A298" s="47">
        <v>51800</v>
      </c>
      <c r="B298" s="47" t="s">
        <v>145</v>
      </c>
      <c r="C298" s="50">
        <v>21</v>
      </c>
      <c r="D298" s="34" t="str">
        <f t="shared" si="10"/>
        <v>INDEC-SA - 51800-21</v>
      </c>
      <c r="E298" s="63" t="s">
        <v>467</v>
      </c>
    </row>
    <row r="301" spans="1:7" x14ac:dyDescent="0.2">
      <c r="A301" s="32" t="s">
        <v>607</v>
      </c>
      <c r="B301" s="65"/>
      <c r="C301" s="66"/>
      <c r="D301" s="65"/>
      <c r="E301" s="65"/>
      <c r="F301" s="65"/>
      <c r="G301" s="65"/>
    </row>
    <row r="303" spans="1:7" x14ac:dyDescent="0.2">
      <c r="A303" s="322" t="s">
        <v>142</v>
      </c>
      <c r="B303" s="322"/>
      <c r="C303" s="322"/>
      <c r="D303" s="321" t="s">
        <v>447</v>
      </c>
      <c r="E303" s="321" t="s">
        <v>143</v>
      </c>
    </row>
    <row r="304" spans="1:7" x14ac:dyDescent="0.2">
      <c r="A304" s="322" t="s">
        <v>144</v>
      </c>
      <c r="B304" s="322"/>
      <c r="C304" s="322"/>
      <c r="D304" s="321"/>
      <c r="E304" s="321"/>
    </row>
    <row r="305" spans="1:5" x14ac:dyDescent="0.2">
      <c r="A305" s="61"/>
      <c r="B305" s="61"/>
      <c r="C305" s="61"/>
      <c r="D305" s="35"/>
      <c r="E305" s="35"/>
    </row>
    <row r="306" spans="1:5" x14ac:dyDescent="0.2">
      <c r="A306" s="34">
        <v>42120</v>
      </c>
      <c r="B306" s="36" t="s">
        <v>145</v>
      </c>
      <c r="C306" s="34">
        <v>1</v>
      </c>
      <c r="D306" s="34" t="str">
        <f>CONCATENATE("INDEC-PB - ",A306,B306,C306)</f>
        <v>INDEC-PB - 42120-1</v>
      </c>
      <c r="E306" s="67" t="s">
        <v>468</v>
      </c>
    </row>
    <row r="307" spans="1:5" x14ac:dyDescent="0.2">
      <c r="A307" s="34">
        <v>42120</v>
      </c>
      <c r="B307" s="36" t="s">
        <v>145</v>
      </c>
      <c r="C307" s="34">
        <v>2</v>
      </c>
      <c r="D307" s="34" t="str">
        <f t="shared" ref="D307:D370" si="11">CONCATENATE("INDEC-PB - ",A307,B307,C307)</f>
        <v>INDEC-PB - 42120-2</v>
      </c>
      <c r="E307" s="67" t="s">
        <v>469</v>
      </c>
    </row>
    <row r="308" spans="1:5" x14ac:dyDescent="0.2">
      <c r="A308" s="34">
        <v>37910</v>
      </c>
      <c r="B308" s="36" t="s">
        <v>145</v>
      </c>
      <c r="C308" s="34">
        <v>1</v>
      </c>
      <c r="D308" s="34" t="str">
        <f t="shared" si="11"/>
        <v>INDEC-PB - 37910-1</v>
      </c>
      <c r="E308" s="67" t="s">
        <v>470</v>
      </c>
    </row>
    <row r="309" spans="1:5" x14ac:dyDescent="0.2">
      <c r="A309" s="34">
        <v>42921</v>
      </c>
      <c r="B309" s="36" t="s">
        <v>145</v>
      </c>
      <c r="C309" s="34">
        <v>4</v>
      </c>
      <c r="D309" s="34" t="str">
        <f t="shared" si="11"/>
        <v>INDEC-PB - 42921-4</v>
      </c>
      <c r="E309" s="67" t="s">
        <v>471</v>
      </c>
    </row>
    <row r="310" spans="1:5" x14ac:dyDescent="0.2">
      <c r="A310" s="34">
        <v>44251</v>
      </c>
      <c r="B310" s="36" t="s">
        <v>145</v>
      </c>
      <c r="C310" s="34">
        <v>1</v>
      </c>
      <c r="D310" s="34" t="str">
        <f t="shared" si="11"/>
        <v>INDEC-PB - 44251-1</v>
      </c>
      <c r="E310" s="67" t="s">
        <v>472</v>
      </c>
    </row>
    <row r="311" spans="1:5" x14ac:dyDescent="0.2">
      <c r="A311" s="34">
        <v>42922</v>
      </c>
      <c r="B311" s="36" t="s">
        <v>145</v>
      </c>
      <c r="C311" s="34">
        <v>1</v>
      </c>
      <c r="D311" s="34" t="str">
        <f t="shared" si="11"/>
        <v>INDEC-PB - 42922-1</v>
      </c>
      <c r="E311" s="67" t="s">
        <v>473</v>
      </c>
    </row>
    <row r="312" spans="1:5" x14ac:dyDescent="0.2">
      <c r="A312" s="34">
        <v>33380</v>
      </c>
      <c r="B312" s="36" t="s">
        <v>145</v>
      </c>
      <c r="C312" s="34">
        <v>1</v>
      </c>
      <c r="D312" s="34" t="str">
        <f t="shared" si="11"/>
        <v>INDEC-PB - 33380-1</v>
      </c>
      <c r="E312" s="67" t="s">
        <v>474</v>
      </c>
    </row>
    <row r="313" spans="1:5" x14ac:dyDescent="0.2">
      <c r="A313" s="34">
        <v>49229</v>
      </c>
      <c r="B313" s="36" t="s">
        <v>145</v>
      </c>
      <c r="C313" s="34">
        <v>1</v>
      </c>
      <c r="D313" s="34" t="str">
        <f t="shared" si="11"/>
        <v>INDEC-PB - 49229-1</v>
      </c>
      <c r="E313" s="67" t="s">
        <v>475</v>
      </c>
    </row>
    <row r="314" spans="1:5" x14ac:dyDescent="0.2">
      <c r="A314" s="34">
        <v>46420</v>
      </c>
      <c r="B314" s="36" t="s">
        <v>145</v>
      </c>
      <c r="C314" s="34">
        <v>1</v>
      </c>
      <c r="D314" s="34" t="str">
        <f t="shared" si="11"/>
        <v>INDEC-PB - 46420-1</v>
      </c>
      <c r="E314" s="67" t="s">
        <v>476</v>
      </c>
    </row>
    <row r="315" spans="1:5" x14ac:dyDescent="0.2">
      <c r="A315" s="34">
        <v>41263</v>
      </c>
      <c r="B315" s="36" t="s">
        <v>145</v>
      </c>
      <c r="C315" s="34">
        <v>1</v>
      </c>
      <c r="D315" s="34" t="str">
        <f t="shared" si="11"/>
        <v>INDEC-PB - 41263-1</v>
      </c>
      <c r="E315" s="67" t="s">
        <v>477</v>
      </c>
    </row>
    <row r="316" spans="1:5" x14ac:dyDescent="0.2">
      <c r="A316" s="34">
        <v>41241</v>
      </c>
      <c r="B316" s="36" t="s">
        <v>145</v>
      </c>
      <c r="C316" s="34">
        <v>1</v>
      </c>
      <c r="D316" s="34" t="str">
        <f t="shared" si="11"/>
        <v>INDEC-PB - 41241-1</v>
      </c>
      <c r="E316" s="67" t="s">
        <v>478</v>
      </c>
    </row>
    <row r="317" spans="1:5" x14ac:dyDescent="0.2">
      <c r="A317" s="34">
        <v>44216</v>
      </c>
      <c r="B317" s="36" t="s">
        <v>145</v>
      </c>
      <c r="C317" s="34">
        <v>1</v>
      </c>
      <c r="D317" s="34" t="str">
        <f t="shared" si="11"/>
        <v>INDEC-PB - 44216-1</v>
      </c>
      <c r="E317" s="67" t="s">
        <v>479</v>
      </c>
    </row>
    <row r="318" spans="1:5" x14ac:dyDescent="0.2">
      <c r="A318" s="34">
        <v>15400</v>
      </c>
      <c r="B318" s="36" t="s">
        <v>145</v>
      </c>
      <c r="C318" s="34">
        <v>1</v>
      </c>
      <c r="D318" s="34" t="str">
        <f t="shared" si="11"/>
        <v>INDEC-PB - 15400-1</v>
      </c>
      <c r="E318" s="67" t="s">
        <v>480</v>
      </c>
    </row>
    <row r="319" spans="1:5" x14ac:dyDescent="0.2">
      <c r="A319" s="34">
        <v>15310</v>
      </c>
      <c r="B319" s="36" t="s">
        <v>145</v>
      </c>
      <c r="C319" s="34">
        <v>1</v>
      </c>
      <c r="D319" s="34" t="str">
        <f t="shared" si="11"/>
        <v>INDEC-PB - 15310-1</v>
      </c>
      <c r="E319" s="67" t="s">
        <v>481</v>
      </c>
    </row>
    <row r="320" spans="1:5" x14ac:dyDescent="0.2">
      <c r="A320" s="34">
        <v>37210</v>
      </c>
      <c r="B320" s="36" t="s">
        <v>145</v>
      </c>
      <c r="C320" s="34">
        <v>1</v>
      </c>
      <c r="D320" s="34" t="str">
        <f t="shared" si="11"/>
        <v>INDEC-PB - 37210-1</v>
      </c>
      <c r="E320" s="67" t="s">
        <v>482</v>
      </c>
    </row>
    <row r="321" spans="1:5" x14ac:dyDescent="0.2">
      <c r="A321" s="34">
        <v>37540</v>
      </c>
      <c r="B321" s="36" t="s">
        <v>145</v>
      </c>
      <c r="C321" s="34">
        <v>2</v>
      </c>
      <c r="D321" s="34" t="str">
        <f t="shared" si="11"/>
        <v>INDEC-PB - 37540-2</v>
      </c>
      <c r="E321" s="67" t="s">
        <v>483</v>
      </c>
    </row>
    <row r="322" spans="1:5" x14ac:dyDescent="0.2">
      <c r="A322" s="34">
        <v>49113</v>
      </c>
      <c r="B322" s="36" t="s">
        <v>145</v>
      </c>
      <c r="C322" s="34">
        <v>1</v>
      </c>
      <c r="D322" s="34" t="str">
        <f t="shared" si="11"/>
        <v>INDEC-PB - 49113-1</v>
      </c>
      <c r="E322" s="67" t="s">
        <v>484</v>
      </c>
    </row>
    <row r="323" spans="1:5" x14ac:dyDescent="0.2">
      <c r="A323" s="34">
        <v>36270</v>
      </c>
      <c r="B323" s="36" t="s">
        <v>145</v>
      </c>
      <c r="C323" s="34">
        <v>1</v>
      </c>
      <c r="D323" s="34" t="str">
        <f t="shared" si="11"/>
        <v>INDEC-PB - 36270-1</v>
      </c>
      <c r="E323" s="67" t="s">
        <v>485</v>
      </c>
    </row>
    <row r="324" spans="1:5" x14ac:dyDescent="0.2">
      <c r="A324" s="34">
        <v>46539</v>
      </c>
      <c r="B324" s="36" t="s">
        <v>145</v>
      </c>
      <c r="C324" s="34">
        <v>1</v>
      </c>
      <c r="D324" s="34" t="str">
        <f t="shared" si="11"/>
        <v>INDEC-PB - 46539-1</v>
      </c>
      <c r="E324" s="67" t="s">
        <v>486</v>
      </c>
    </row>
    <row r="325" spans="1:5" x14ac:dyDescent="0.2">
      <c r="A325" s="34">
        <v>37370</v>
      </c>
      <c r="B325" s="36" t="s">
        <v>145</v>
      </c>
      <c r="C325" s="34">
        <v>1</v>
      </c>
      <c r="D325" s="34" t="str">
        <f t="shared" si="11"/>
        <v>INDEC-PB - 37370-1</v>
      </c>
      <c r="E325" s="67" t="s">
        <v>487</v>
      </c>
    </row>
    <row r="326" spans="1:5" x14ac:dyDescent="0.2">
      <c r="A326" s="34">
        <v>35110</v>
      </c>
      <c r="B326" s="36" t="s">
        <v>145</v>
      </c>
      <c r="C326" s="34">
        <v>4</v>
      </c>
      <c r="D326" s="34" t="str">
        <f t="shared" si="11"/>
        <v>INDEC-PB - 35110-4</v>
      </c>
      <c r="E326" s="67" t="s">
        <v>488</v>
      </c>
    </row>
    <row r="327" spans="1:5" x14ac:dyDescent="0.2">
      <c r="A327" s="34">
        <v>41261</v>
      </c>
      <c r="B327" s="36" t="s">
        <v>145</v>
      </c>
      <c r="C327" s="34">
        <v>1</v>
      </c>
      <c r="D327" s="34" t="str">
        <f t="shared" si="11"/>
        <v>INDEC-PB - 41261-1</v>
      </c>
      <c r="E327" s="67" t="s">
        <v>489</v>
      </c>
    </row>
    <row r="328" spans="1:5" x14ac:dyDescent="0.2">
      <c r="A328" s="34">
        <v>36490</v>
      </c>
      <c r="B328" s="36" t="s">
        <v>145</v>
      </c>
      <c r="C328" s="34">
        <v>6</v>
      </c>
      <c r="D328" s="34" t="str">
        <f t="shared" si="11"/>
        <v>INDEC-PB - 36490-6</v>
      </c>
      <c r="E328" s="67" t="s">
        <v>490</v>
      </c>
    </row>
    <row r="329" spans="1:5" x14ac:dyDescent="0.2">
      <c r="A329" s="34">
        <v>42944</v>
      </c>
      <c r="B329" s="36" t="s">
        <v>145</v>
      </c>
      <c r="C329" s="34">
        <v>1</v>
      </c>
      <c r="D329" s="34" t="str">
        <f t="shared" si="11"/>
        <v>INDEC-PB - 42944-1</v>
      </c>
      <c r="E329" s="67" t="s">
        <v>491</v>
      </c>
    </row>
    <row r="330" spans="1:5" x14ac:dyDescent="0.2">
      <c r="A330" s="34">
        <v>42320</v>
      </c>
      <c r="B330" s="36" t="s">
        <v>145</v>
      </c>
      <c r="C330" s="34">
        <v>1</v>
      </c>
      <c r="D330" s="34" t="str">
        <f t="shared" si="11"/>
        <v>INDEC-PB - 42320-1</v>
      </c>
      <c r="E330" s="67" t="s">
        <v>492</v>
      </c>
    </row>
    <row r="331" spans="1:5" x14ac:dyDescent="0.2">
      <c r="A331" s="34">
        <v>37420</v>
      </c>
      <c r="B331" s="36" t="s">
        <v>145</v>
      </c>
      <c r="C331" s="34">
        <v>1</v>
      </c>
      <c r="D331" s="34" t="str">
        <f t="shared" si="11"/>
        <v>INDEC-PB - 37420-1</v>
      </c>
      <c r="E331" s="67" t="s">
        <v>493</v>
      </c>
    </row>
    <row r="332" spans="1:5" x14ac:dyDescent="0.2">
      <c r="A332" s="34">
        <v>49115</v>
      </c>
      <c r="B332" s="36" t="s">
        <v>145</v>
      </c>
      <c r="C332" s="34">
        <v>2</v>
      </c>
      <c r="D332" s="34" t="str">
        <f t="shared" si="11"/>
        <v>INDEC-PB - 49115-2</v>
      </c>
      <c r="E332" s="67" t="s">
        <v>494</v>
      </c>
    </row>
    <row r="333" spans="1:5" x14ac:dyDescent="0.2">
      <c r="A333" s="34">
        <v>36320</v>
      </c>
      <c r="B333" s="36" t="s">
        <v>145</v>
      </c>
      <c r="C333" s="34">
        <v>3</v>
      </c>
      <c r="D333" s="34" t="str">
        <f t="shared" si="11"/>
        <v>INDEC-PB - 36320-3</v>
      </c>
      <c r="E333" s="67" t="s">
        <v>495</v>
      </c>
    </row>
    <row r="334" spans="1:5" x14ac:dyDescent="0.2">
      <c r="A334" s="34">
        <v>36320</v>
      </c>
      <c r="B334" s="36" t="s">
        <v>145</v>
      </c>
      <c r="C334" s="34">
        <v>2</v>
      </c>
      <c r="D334" s="34" t="str">
        <f t="shared" si="11"/>
        <v>INDEC-PB - 36320-2</v>
      </c>
      <c r="E334" s="67" t="s">
        <v>496</v>
      </c>
    </row>
    <row r="335" spans="1:5" x14ac:dyDescent="0.2">
      <c r="A335" s="34">
        <v>36320</v>
      </c>
      <c r="B335" s="36" t="s">
        <v>145</v>
      </c>
      <c r="C335" s="34">
        <v>1</v>
      </c>
      <c r="D335" s="34" t="str">
        <f t="shared" si="11"/>
        <v>INDEC-PB - 36320-1</v>
      </c>
      <c r="E335" s="67" t="s">
        <v>497</v>
      </c>
    </row>
    <row r="336" spans="1:5" x14ac:dyDescent="0.2">
      <c r="A336" s="34">
        <v>46220</v>
      </c>
      <c r="B336" s="36" t="s">
        <v>145</v>
      </c>
      <c r="C336" s="34">
        <v>1</v>
      </c>
      <c r="D336" s="34" t="str">
        <f t="shared" si="11"/>
        <v>INDEC-PB - 46220-1</v>
      </c>
      <c r="E336" s="67" t="s">
        <v>498</v>
      </c>
    </row>
    <row r="337" spans="1:5" x14ac:dyDescent="0.2">
      <c r="A337" s="34">
        <v>34800</v>
      </c>
      <c r="B337" s="36" t="s">
        <v>145</v>
      </c>
      <c r="C337" s="34">
        <v>1</v>
      </c>
      <c r="D337" s="34" t="str">
        <f t="shared" si="11"/>
        <v>INDEC-PB - 34800-1</v>
      </c>
      <c r="E337" s="67" t="s">
        <v>499</v>
      </c>
    </row>
    <row r="338" spans="1:5" x14ac:dyDescent="0.2">
      <c r="A338" s="34">
        <v>37440</v>
      </c>
      <c r="B338" s="36" t="s">
        <v>145</v>
      </c>
      <c r="C338" s="34">
        <v>1</v>
      </c>
      <c r="D338" s="34" t="str">
        <f t="shared" si="11"/>
        <v>INDEC-PB - 37440-1</v>
      </c>
      <c r="E338" s="67" t="s">
        <v>500</v>
      </c>
    </row>
    <row r="339" spans="1:5" x14ac:dyDescent="0.2">
      <c r="A339" s="34">
        <v>42992</v>
      </c>
      <c r="B339" s="36" t="s">
        <v>145</v>
      </c>
      <c r="C339" s="34">
        <v>1</v>
      </c>
      <c r="D339" s="34" t="str">
        <f t="shared" si="11"/>
        <v>INDEC-PB - 42992-1</v>
      </c>
      <c r="E339" s="67" t="s">
        <v>501</v>
      </c>
    </row>
    <row r="340" spans="1:5" x14ac:dyDescent="0.2">
      <c r="A340" s="34">
        <v>42999</v>
      </c>
      <c r="B340" s="36" t="s">
        <v>145</v>
      </c>
      <c r="C340" s="34">
        <v>2</v>
      </c>
      <c r="D340" s="34" t="str">
        <f t="shared" si="11"/>
        <v>INDEC-PB - 42999-2</v>
      </c>
      <c r="E340" s="67" t="s">
        <v>502</v>
      </c>
    </row>
    <row r="341" spans="1:5" x14ac:dyDescent="0.2">
      <c r="A341" s="34">
        <v>42944</v>
      </c>
      <c r="B341" s="36" t="s">
        <v>145</v>
      </c>
      <c r="C341" s="34">
        <v>2</v>
      </c>
      <c r="D341" s="34" t="str">
        <f t="shared" si="11"/>
        <v>INDEC-PB - 42944-2</v>
      </c>
      <c r="E341" s="67" t="s">
        <v>503</v>
      </c>
    </row>
    <row r="342" spans="1:5" x14ac:dyDescent="0.2">
      <c r="A342" s="34">
        <v>43230</v>
      </c>
      <c r="B342" s="36" t="s">
        <v>145</v>
      </c>
      <c r="C342" s="34">
        <v>1</v>
      </c>
      <c r="D342" s="34" t="str">
        <f t="shared" si="11"/>
        <v>INDEC-PB - 43230-1</v>
      </c>
      <c r="E342" s="67" t="s">
        <v>504</v>
      </c>
    </row>
    <row r="343" spans="1:5" x14ac:dyDescent="0.2">
      <c r="A343" s="34">
        <v>46340</v>
      </c>
      <c r="B343" s="36" t="s">
        <v>145</v>
      </c>
      <c r="C343" s="34">
        <v>1</v>
      </c>
      <c r="D343" s="34" t="str">
        <f t="shared" si="11"/>
        <v>INDEC-PB - 46340-1</v>
      </c>
      <c r="E343" s="67" t="s">
        <v>505</v>
      </c>
    </row>
    <row r="344" spans="1:5" x14ac:dyDescent="0.2">
      <c r="A344" s="34">
        <v>36270</v>
      </c>
      <c r="B344" s="36" t="s">
        <v>145</v>
      </c>
      <c r="C344" s="34">
        <v>2</v>
      </c>
      <c r="D344" s="34" t="str">
        <f t="shared" si="11"/>
        <v>INDEC-PB - 36270-2</v>
      </c>
      <c r="E344" s="67" t="s">
        <v>506</v>
      </c>
    </row>
    <row r="345" spans="1:5" x14ac:dyDescent="0.2">
      <c r="A345" s="34">
        <v>42190</v>
      </c>
      <c r="B345" s="36" t="s">
        <v>145</v>
      </c>
      <c r="C345" s="34">
        <v>2</v>
      </c>
      <c r="D345" s="34" t="str">
        <f t="shared" si="11"/>
        <v>INDEC-PB - 42190-2</v>
      </c>
      <c r="E345" s="67" t="s">
        <v>507</v>
      </c>
    </row>
    <row r="346" spans="1:5" x14ac:dyDescent="0.2">
      <c r="A346" s="34">
        <v>36990</v>
      </c>
      <c r="B346" s="36" t="s">
        <v>145</v>
      </c>
      <c r="C346" s="34">
        <v>2</v>
      </c>
      <c r="D346" s="34" t="str">
        <f t="shared" si="11"/>
        <v>INDEC-PB - 36990-2</v>
      </c>
      <c r="E346" s="67" t="s">
        <v>508</v>
      </c>
    </row>
    <row r="347" spans="1:5" x14ac:dyDescent="0.2">
      <c r="A347" s="34">
        <v>31600</v>
      </c>
      <c r="B347" s="36" t="s">
        <v>145</v>
      </c>
      <c r="C347" s="34">
        <v>1</v>
      </c>
      <c r="D347" s="34" t="str">
        <f t="shared" si="11"/>
        <v>INDEC-PB - 31600-1</v>
      </c>
      <c r="E347" s="67" t="s">
        <v>509</v>
      </c>
    </row>
    <row r="348" spans="1:5" x14ac:dyDescent="0.2">
      <c r="A348" s="34">
        <v>32600</v>
      </c>
      <c r="B348" s="36" t="s">
        <v>145</v>
      </c>
      <c r="C348" s="34">
        <v>1</v>
      </c>
      <c r="D348" s="34" t="str">
        <f t="shared" si="11"/>
        <v>INDEC-PB - 32600-1</v>
      </c>
      <c r="E348" s="67" t="s">
        <v>510</v>
      </c>
    </row>
    <row r="349" spans="1:5" x14ac:dyDescent="0.2">
      <c r="A349" s="34">
        <v>36111</v>
      </c>
      <c r="B349" s="36" t="s">
        <v>145</v>
      </c>
      <c r="C349" s="34">
        <v>3</v>
      </c>
      <c r="D349" s="34" t="str">
        <f t="shared" si="11"/>
        <v>INDEC-PB - 36111-3</v>
      </c>
      <c r="E349" s="67" t="s">
        <v>511</v>
      </c>
    </row>
    <row r="350" spans="1:5" x14ac:dyDescent="0.2">
      <c r="A350" s="34">
        <v>36111</v>
      </c>
      <c r="B350" s="36" t="s">
        <v>145</v>
      </c>
      <c r="C350" s="34">
        <v>2</v>
      </c>
      <c r="D350" s="34" t="str">
        <f t="shared" si="11"/>
        <v>INDEC-PB - 36111-2</v>
      </c>
      <c r="E350" s="67" t="s">
        <v>512</v>
      </c>
    </row>
    <row r="351" spans="1:5" x14ac:dyDescent="0.2">
      <c r="A351" s="34">
        <v>36111</v>
      </c>
      <c r="B351" s="36" t="s">
        <v>145</v>
      </c>
      <c r="C351" s="34">
        <v>1</v>
      </c>
      <c r="D351" s="34" t="str">
        <f t="shared" si="11"/>
        <v>INDEC-PB - 36111-1</v>
      </c>
      <c r="E351" s="67" t="s">
        <v>513</v>
      </c>
    </row>
    <row r="352" spans="1:5" x14ac:dyDescent="0.2">
      <c r="A352" s="34">
        <v>42921</v>
      </c>
      <c r="B352" s="36" t="s">
        <v>145</v>
      </c>
      <c r="C352" s="34">
        <v>1</v>
      </c>
      <c r="D352" s="34" t="str">
        <f t="shared" si="11"/>
        <v>INDEC-PB - 42921-1</v>
      </c>
      <c r="E352" s="67" t="s">
        <v>514</v>
      </c>
    </row>
    <row r="353" spans="1:5" x14ac:dyDescent="0.2">
      <c r="A353" s="34">
        <v>34800</v>
      </c>
      <c r="B353" s="36" t="s">
        <v>145</v>
      </c>
      <c r="C353" s="34">
        <v>2</v>
      </c>
      <c r="D353" s="34" t="str">
        <f t="shared" si="11"/>
        <v>INDEC-PB - 34800-2</v>
      </c>
      <c r="E353" s="67" t="s">
        <v>515</v>
      </c>
    </row>
    <row r="354" spans="1:5" x14ac:dyDescent="0.2">
      <c r="A354" s="34">
        <v>49129</v>
      </c>
      <c r="B354" s="36" t="s">
        <v>145</v>
      </c>
      <c r="C354" s="34">
        <v>1</v>
      </c>
      <c r="D354" s="34" t="str">
        <f t="shared" si="11"/>
        <v>INDEC-PB - 49129-1</v>
      </c>
      <c r="E354" s="67" t="s">
        <v>516</v>
      </c>
    </row>
    <row r="355" spans="1:5" x14ac:dyDescent="0.2">
      <c r="A355" s="34">
        <v>43220</v>
      </c>
      <c r="B355" s="36" t="s">
        <v>145</v>
      </c>
      <c r="C355" s="34">
        <v>1</v>
      </c>
      <c r="D355" s="34" t="str">
        <f t="shared" si="11"/>
        <v>INDEC-PB - 43220-1</v>
      </c>
      <c r="E355" s="67" t="s">
        <v>517</v>
      </c>
    </row>
    <row r="356" spans="1:5" x14ac:dyDescent="0.2">
      <c r="A356" s="34">
        <v>35110</v>
      </c>
      <c r="B356" s="36" t="s">
        <v>145</v>
      </c>
      <c r="C356" s="34">
        <v>1</v>
      </c>
      <c r="D356" s="34" t="str">
        <f t="shared" si="11"/>
        <v>INDEC-PB - 35110-1</v>
      </c>
      <c r="E356" s="67" t="s">
        <v>518</v>
      </c>
    </row>
    <row r="357" spans="1:5" x14ac:dyDescent="0.2">
      <c r="A357" s="34">
        <v>17100</v>
      </c>
      <c r="B357" s="36" t="s">
        <v>145</v>
      </c>
      <c r="C357" s="34">
        <v>1</v>
      </c>
      <c r="D357" s="34" t="str">
        <f t="shared" si="11"/>
        <v>INDEC-PB - 17100-1</v>
      </c>
      <c r="E357" s="67" t="s">
        <v>519</v>
      </c>
    </row>
    <row r="358" spans="1:5" x14ac:dyDescent="0.2">
      <c r="A358" s="34">
        <v>49129</v>
      </c>
      <c r="B358" s="36" t="s">
        <v>145</v>
      </c>
      <c r="C358" s="34">
        <v>3</v>
      </c>
      <c r="D358" s="34" t="str">
        <f t="shared" si="11"/>
        <v>INDEC-PB - 49129-3</v>
      </c>
      <c r="E358" s="67" t="s">
        <v>520</v>
      </c>
    </row>
    <row r="359" spans="1:5" x14ac:dyDescent="0.2">
      <c r="A359" s="34">
        <v>35110</v>
      </c>
      <c r="B359" s="36" t="s">
        <v>145</v>
      </c>
      <c r="C359" s="34">
        <v>2</v>
      </c>
      <c r="D359" s="34" t="str">
        <f t="shared" si="11"/>
        <v>INDEC-PB - 35110-2</v>
      </c>
      <c r="E359" s="67" t="s">
        <v>521</v>
      </c>
    </row>
    <row r="360" spans="1:5" x14ac:dyDescent="0.2">
      <c r="A360" s="34">
        <v>37129</v>
      </c>
      <c r="B360" s="36" t="s">
        <v>145</v>
      </c>
      <c r="C360" s="34">
        <v>1</v>
      </c>
      <c r="D360" s="34" t="str">
        <f t="shared" si="11"/>
        <v>INDEC-PB - 37129-1</v>
      </c>
      <c r="E360" s="67" t="s">
        <v>522</v>
      </c>
    </row>
    <row r="361" spans="1:5" x14ac:dyDescent="0.2">
      <c r="A361" s="34">
        <v>36490</v>
      </c>
      <c r="B361" s="36" t="s">
        <v>145</v>
      </c>
      <c r="C361" s="34">
        <v>4</v>
      </c>
      <c r="D361" s="34" t="str">
        <f t="shared" si="11"/>
        <v>INDEC-PB - 36490-4</v>
      </c>
      <c r="E361" s="67" t="s">
        <v>523</v>
      </c>
    </row>
    <row r="362" spans="1:5" x14ac:dyDescent="0.2">
      <c r="A362" s="34">
        <v>33370</v>
      </c>
      <c r="B362" s="36" t="s">
        <v>145</v>
      </c>
      <c r="C362" s="34">
        <v>1</v>
      </c>
      <c r="D362" s="34" t="str">
        <f t="shared" si="11"/>
        <v>INDEC-PB - 33370-1</v>
      </c>
      <c r="E362" s="67" t="s">
        <v>524</v>
      </c>
    </row>
    <row r="363" spans="1:5" x14ac:dyDescent="0.2">
      <c r="A363" s="34">
        <v>12020</v>
      </c>
      <c r="B363" s="36" t="s">
        <v>145</v>
      </c>
      <c r="C363" s="34">
        <v>1</v>
      </c>
      <c r="D363" s="34" t="str">
        <f t="shared" si="11"/>
        <v>INDEC-PB - 12020-1</v>
      </c>
      <c r="E363" s="67" t="s">
        <v>525</v>
      </c>
    </row>
    <row r="364" spans="1:5" x14ac:dyDescent="0.2">
      <c r="A364" s="34">
        <v>33360</v>
      </c>
      <c r="B364" s="36" t="s">
        <v>145</v>
      </c>
      <c r="C364" s="34">
        <v>1</v>
      </c>
      <c r="D364" s="34" t="str">
        <f t="shared" si="11"/>
        <v>INDEC-PB - 33360-1</v>
      </c>
      <c r="E364" s="67" t="s">
        <v>526</v>
      </c>
    </row>
    <row r="365" spans="1:5" x14ac:dyDescent="0.2">
      <c r="A365" s="34">
        <v>33410</v>
      </c>
      <c r="B365" s="36" t="s">
        <v>145</v>
      </c>
      <c r="C365" s="34">
        <v>1</v>
      </c>
      <c r="D365" s="34" t="str">
        <f t="shared" si="11"/>
        <v>INDEC-PB - 33410-1</v>
      </c>
      <c r="E365" s="67" t="s">
        <v>527</v>
      </c>
    </row>
    <row r="366" spans="1:5" x14ac:dyDescent="0.2">
      <c r="A366" s="34">
        <v>42911</v>
      </c>
      <c r="B366" s="36" t="s">
        <v>145</v>
      </c>
      <c r="C366" s="34">
        <v>1</v>
      </c>
      <c r="D366" s="34" t="str">
        <f t="shared" si="11"/>
        <v>INDEC-PB - 42911-1</v>
      </c>
      <c r="E366" s="67" t="s">
        <v>528</v>
      </c>
    </row>
    <row r="367" spans="1:5" x14ac:dyDescent="0.2">
      <c r="A367" s="34">
        <v>46113</v>
      </c>
      <c r="B367" s="36" t="s">
        <v>145</v>
      </c>
      <c r="C367" s="34">
        <v>1</v>
      </c>
      <c r="D367" s="34" t="str">
        <f t="shared" si="11"/>
        <v>INDEC-PB - 46113-1</v>
      </c>
      <c r="E367" s="67" t="s">
        <v>529</v>
      </c>
    </row>
    <row r="368" spans="1:5" x14ac:dyDescent="0.2">
      <c r="A368" s="34">
        <v>42921</v>
      </c>
      <c r="B368" s="36" t="s">
        <v>145</v>
      </c>
      <c r="C368" s="34">
        <v>2</v>
      </c>
      <c r="D368" s="34" t="str">
        <f t="shared" si="11"/>
        <v>INDEC-PB - 42921-2</v>
      </c>
      <c r="E368" s="67" t="s">
        <v>530</v>
      </c>
    </row>
    <row r="369" spans="1:5" x14ac:dyDescent="0.2">
      <c r="A369" s="34">
        <v>37990</v>
      </c>
      <c r="B369" s="36" t="s">
        <v>145</v>
      </c>
      <c r="C369" s="34">
        <v>1</v>
      </c>
      <c r="D369" s="34" t="str">
        <f t="shared" si="11"/>
        <v>INDEC-PB - 37990-1</v>
      </c>
      <c r="E369" s="67" t="s">
        <v>531</v>
      </c>
    </row>
    <row r="370" spans="1:5" x14ac:dyDescent="0.2">
      <c r="A370" s="34">
        <v>41242</v>
      </c>
      <c r="B370" s="36" t="s">
        <v>145</v>
      </c>
      <c r="C370" s="34">
        <v>1</v>
      </c>
      <c r="D370" s="34" t="str">
        <f t="shared" si="11"/>
        <v>INDEC-PB - 41242-1</v>
      </c>
      <c r="E370" s="67" t="s">
        <v>532</v>
      </c>
    </row>
    <row r="371" spans="1:5" x14ac:dyDescent="0.2">
      <c r="A371" s="34">
        <v>37510</v>
      </c>
      <c r="B371" s="36" t="s">
        <v>145</v>
      </c>
      <c r="C371" s="34">
        <v>1</v>
      </c>
      <c r="D371" s="34" t="str">
        <f t="shared" ref="D371:D425" si="12">CONCATENATE("INDEC-PB - ",A371,B371,C371)</f>
        <v>INDEC-PB - 37510-1</v>
      </c>
      <c r="E371" s="67" t="s">
        <v>533</v>
      </c>
    </row>
    <row r="372" spans="1:5" x14ac:dyDescent="0.2">
      <c r="A372" s="34">
        <v>44440</v>
      </c>
      <c r="B372" s="36" t="s">
        <v>145</v>
      </c>
      <c r="C372" s="34">
        <v>1</v>
      </c>
      <c r="D372" s="34" t="str">
        <f t="shared" si="12"/>
        <v>INDEC-PB - 44440-1</v>
      </c>
      <c r="E372" s="67" t="s">
        <v>534</v>
      </c>
    </row>
    <row r="373" spans="1:5" x14ac:dyDescent="0.2">
      <c r="A373" s="34">
        <v>35110</v>
      </c>
      <c r="B373" s="36" t="s">
        <v>145</v>
      </c>
      <c r="C373" s="34">
        <v>5</v>
      </c>
      <c r="D373" s="34" t="str">
        <f t="shared" si="12"/>
        <v>INDEC-PB - 35110-5</v>
      </c>
      <c r="E373" s="67" t="s">
        <v>535</v>
      </c>
    </row>
    <row r="374" spans="1:5" x14ac:dyDescent="0.2">
      <c r="A374" s="34">
        <v>46212</v>
      </c>
      <c r="B374" s="36" t="s">
        <v>145</v>
      </c>
      <c r="C374" s="34">
        <v>1</v>
      </c>
      <c r="D374" s="34" t="str">
        <f t="shared" si="12"/>
        <v>INDEC-PB - 46212-1</v>
      </c>
      <c r="E374" s="67" t="s">
        <v>536</v>
      </c>
    </row>
    <row r="375" spans="1:5" x14ac:dyDescent="0.2">
      <c r="A375" s="34">
        <v>33340</v>
      </c>
      <c r="B375" s="36" t="s">
        <v>145</v>
      </c>
      <c r="C375" s="34">
        <v>1</v>
      </c>
      <c r="D375" s="34" t="str">
        <f t="shared" si="12"/>
        <v>INDEC-PB - 33340-1</v>
      </c>
      <c r="E375" s="67" t="s">
        <v>537</v>
      </c>
    </row>
    <row r="376" spans="1:5" x14ac:dyDescent="0.2">
      <c r="A376" s="34">
        <v>37350</v>
      </c>
      <c r="B376" s="36" t="s">
        <v>145</v>
      </c>
      <c r="C376" s="34">
        <v>1</v>
      </c>
      <c r="D376" s="34" t="str">
        <f t="shared" si="12"/>
        <v>INDEC-PB - 37350-1</v>
      </c>
      <c r="E376" s="67" t="s">
        <v>538</v>
      </c>
    </row>
    <row r="377" spans="1:5" x14ac:dyDescent="0.2">
      <c r="A377" s="34">
        <v>37320</v>
      </c>
      <c r="B377" s="36" t="s">
        <v>145</v>
      </c>
      <c r="C377" s="34">
        <v>1</v>
      </c>
      <c r="D377" s="34" t="str">
        <f t="shared" si="12"/>
        <v>INDEC-PB - 37320-1</v>
      </c>
      <c r="E377" s="67" t="s">
        <v>539</v>
      </c>
    </row>
    <row r="378" spans="1:5" x14ac:dyDescent="0.2">
      <c r="A378" s="34">
        <v>41532</v>
      </c>
      <c r="B378" s="36" t="s">
        <v>145</v>
      </c>
      <c r="C378" s="34">
        <v>11</v>
      </c>
      <c r="D378" s="34" t="str">
        <f t="shared" si="12"/>
        <v>INDEC-PB - 41532-11</v>
      </c>
      <c r="E378" s="67" t="s">
        <v>540</v>
      </c>
    </row>
    <row r="379" spans="1:5" x14ac:dyDescent="0.2">
      <c r="A379" s="34">
        <v>41532</v>
      </c>
      <c r="B379" s="36" t="s">
        <v>145</v>
      </c>
      <c r="C379" s="34">
        <v>1</v>
      </c>
      <c r="D379" s="34" t="str">
        <f t="shared" si="12"/>
        <v>INDEC-PB - 41532-1</v>
      </c>
      <c r="E379" s="67" t="s">
        <v>541</v>
      </c>
    </row>
    <row r="380" spans="1:5" x14ac:dyDescent="0.2">
      <c r="A380" s="34">
        <v>31430</v>
      </c>
      <c r="B380" s="36" t="s">
        <v>145</v>
      </c>
      <c r="C380" s="34">
        <v>1</v>
      </c>
      <c r="D380" s="34" t="str">
        <f t="shared" si="12"/>
        <v>INDEC-PB - 31430-1</v>
      </c>
      <c r="E380" s="67" t="s">
        <v>542</v>
      </c>
    </row>
    <row r="381" spans="1:5" x14ac:dyDescent="0.2">
      <c r="A381" s="34">
        <v>31100</v>
      </c>
      <c r="B381" s="36" t="s">
        <v>145</v>
      </c>
      <c r="C381" s="34">
        <v>1</v>
      </c>
      <c r="D381" s="34" t="str">
        <f t="shared" si="12"/>
        <v>INDEC-PB - 31100-1</v>
      </c>
      <c r="E381" s="67" t="s">
        <v>543</v>
      </c>
    </row>
    <row r="382" spans="1:5" x14ac:dyDescent="0.2">
      <c r="A382" s="34">
        <v>31420</v>
      </c>
      <c r="B382" s="36" t="s">
        <v>145</v>
      </c>
      <c r="C382" s="34">
        <v>1</v>
      </c>
      <c r="D382" s="34" t="str">
        <f t="shared" si="12"/>
        <v>INDEC-PB - 31420-1</v>
      </c>
      <c r="E382" s="67" t="s">
        <v>544</v>
      </c>
    </row>
    <row r="383" spans="1:5" x14ac:dyDescent="0.2">
      <c r="A383" s="34">
        <v>31420</v>
      </c>
      <c r="B383" s="36" t="s">
        <v>145</v>
      </c>
      <c r="C383" s="34">
        <v>2</v>
      </c>
      <c r="D383" s="34" t="str">
        <f t="shared" si="12"/>
        <v>INDEC-PB - 31420-2</v>
      </c>
      <c r="E383" s="67" t="s">
        <v>545</v>
      </c>
    </row>
    <row r="384" spans="1:5" x14ac:dyDescent="0.2">
      <c r="A384" s="34">
        <v>44222</v>
      </c>
      <c r="B384" s="36" t="s">
        <v>145</v>
      </c>
      <c r="C384" s="34">
        <v>1</v>
      </c>
      <c r="D384" s="34" t="str">
        <f t="shared" si="12"/>
        <v>INDEC-PB - 44222-1</v>
      </c>
      <c r="E384" s="67" t="s">
        <v>546</v>
      </c>
    </row>
    <row r="385" spans="1:5" x14ac:dyDescent="0.2">
      <c r="A385" s="34">
        <v>44427</v>
      </c>
      <c r="B385" s="36" t="s">
        <v>145</v>
      </c>
      <c r="C385" s="34">
        <v>1</v>
      </c>
      <c r="D385" s="34" t="str">
        <f t="shared" si="12"/>
        <v>INDEC-PB - 44427-1</v>
      </c>
      <c r="E385" s="67" t="s">
        <v>547</v>
      </c>
    </row>
    <row r="386" spans="1:5" x14ac:dyDescent="0.2">
      <c r="A386" s="34">
        <v>44430</v>
      </c>
      <c r="B386" s="36" t="s">
        <v>145</v>
      </c>
      <c r="C386" s="34">
        <v>1</v>
      </c>
      <c r="D386" s="34" t="str">
        <f t="shared" si="12"/>
        <v>INDEC-PB - 44430-1</v>
      </c>
      <c r="E386" s="67" t="s">
        <v>548</v>
      </c>
    </row>
    <row r="387" spans="1:5" x14ac:dyDescent="0.2">
      <c r="A387" s="34">
        <v>37930</v>
      </c>
      <c r="B387" s="36" t="s">
        <v>145</v>
      </c>
      <c r="C387" s="34">
        <v>1</v>
      </c>
      <c r="D387" s="34" t="str">
        <f t="shared" si="12"/>
        <v>INDEC-PB - 37930-1</v>
      </c>
      <c r="E387" s="67" t="s">
        <v>549</v>
      </c>
    </row>
    <row r="388" spans="1:5" x14ac:dyDescent="0.2">
      <c r="A388" s="34">
        <v>37330</v>
      </c>
      <c r="B388" s="36" t="s">
        <v>145</v>
      </c>
      <c r="C388" s="34">
        <v>1</v>
      </c>
      <c r="D388" s="34" t="str">
        <f t="shared" si="12"/>
        <v>INDEC-PB - 37330-1</v>
      </c>
      <c r="E388" s="67" t="s">
        <v>550</v>
      </c>
    </row>
    <row r="389" spans="1:5" x14ac:dyDescent="0.2">
      <c r="A389" s="34">
        <v>37540</v>
      </c>
      <c r="B389" s="36" t="s">
        <v>145</v>
      </c>
      <c r="C389" s="34">
        <v>1</v>
      </c>
      <c r="D389" s="34" t="str">
        <f t="shared" si="12"/>
        <v>INDEC-PB - 37540-1</v>
      </c>
      <c r="E389" s="67" t="s">
        <v>551</v>
      </c>
    </row>
    <row r="390" spans="1:5" x14ac:dyDescent="0.2">
      <c r="A390" s="34">
        <v>43121</v>
      </c>
      <c r="B390" s="36" t="s">
        <v>145</v>
      </c>
      <c r="C390" s="34">
        <v>1</v>
      </c>
      <c r="D390" s="34" t="str">
        <f t="shared" si="12"/>
        <v>INDEC-PB - 43121-1</v>
      </c>
      <c r="E390" s="67" t="s">
        <v>552</v>
      </c>
    </row>
    <row r="391" spans="1:5" x14ac:dyDescent="0.2">
      <c r="A391" s="34">
        <v>46112</v>
      </c>
      <c r="B391" s="36" t="s">
        <v>145</v>
      </c>
      <c r="C391" s="34">
        <v>1</v>
      </c>
      <c r="D391" s="34" t="str">
        <f t="shared" si="12"/>
        <v>INDEC-PB - 46112-1</v>
      </c>
      <c r="E391" s="67" t="s">
        <v>553</v>
      </c>
    </row>
    <row r="392" spans="1:5" x14ac:dyDescent="0.2">
      <c r="A392" s="34">
        <v>43122</v>
      </c>
      <c r="B392" s="36" t="s">
        <v>145</v>
      </c>
      <c r="C392" s="34">
        <v>1</v>
      </c>
      <c r="D392" s="34" t="str">
        <f t="shared" si="12"/>
        <v>INDEC-PB - 43122-1</v>
      </c>
      <c r="E392" s="67" t="s">
        <v>554</v>
      </c>
    </row>
    <row r="393" spans="1:5" x14ac:dyDescent="0.2">
      <c r="A393" s="34">
        <v>49911</v>
      </c>
      <c r="B393" s="36" t="s">
        <v>145</v>
      </c>
      <c r="C393" s="34">
        <v>1</v>
      </c>
      <c r="D393" s="34" t="str">
        <f t="shared" si="12"/>
        <v>INDEC-PB - 49911-1</v>
      </c>
      <c r="E393" s="67" t="s">
        <v>555</v>
      </c>
    </row>
    <row r="394" spans="1:5" x14ac:dyDescent="0.2">
      <c r="A394" s="34">
        <v>33310</v>
      </c>
      <c r="B394" s="36" t="s">
        <v>145</v>
      </c>
      <c r="C394" s="34">
        <v>1</v>
      </c>
      <c r="D394" s="34" t="str">
        <f t="shared" si="12"/>
        <v>INDEC-PB - 33310-1</v>
      </c>
      <c r="E394" s="67" t="s">
        <v>556</v>
      </c>
    </row>
    <row r="395" spans="1:5" x14ac:dyDescent="0.2">
      <c r="A395" s="34">
        <v>32129</v>
      </c>
      <c r="B395" s="36" t="s">
        <v>145</v>
      </c>
      <c r="C395" s="34">
        <v>1</v>
      </c>
      <c r="D395" s="34" t="str">
        <f t="shared" si="12"/>
        <v>INDEC-PB - 32129-1</v>
      </c>
      <c r="E395" s="67" t="s">
        <v>557</v>
      </c>
    </row>
    <row r="396" spans="1:5" x14ac:dyDescent="0.2">
      <c r="A396" s="34">
        <v>37990</v>
      </c>
      <c r="B396" s="36" t="s">
        <v>145</v>
      </c>
      <c r="C396" s="34">
        <v>2</v>
      </c>
      <c r="D396" s="34" t="str">
        <f t="shared" si="12"/>
        <v>INDEC-PB - 37990-2</v>
      </c>
      <c r="E396" s="67" t="s">
        <v>558</v>
      </c>
    </row>
    <row r="397" spans="1:5" x14ac:dyDescent="0.2">
      <c r="A397" s="34">
        <v>41251</v>
      </c>
      <c r="B397" s="36" t="s">
        <v>145</v>
      </c>
      <c r="C397" s="34">
        <v>1</v>
      </c>
      <c r="D397" s="34" t="str">
        <f t="shared" si="12"/>
        <v>INDEC-PB - 41251-1</v>
      </c>
      <c r="E397" s="67" t="s">
        <v>559</v>
      </c>
    </row>
    <row r="398" spans="1:5" x14ac:dyDescent="0.2">
      <c r="A398" s="34">
        <v>12010</v>
      </c>
      <c r="B398" s="36" t="s">
        <v>145</v>
      </c>
      <c r="C398" s="34">
        <v>1</v>
      </c>
      <c r="D398" s="34" t="str">
        <f t="shared" si="12"/>
        <v>INDEC-PB - 12010-1</v>
      </c>
      <c r="E398" s="67" t="s">
        <v>560</v>
      </c>
    </row>
    <row r="399" spans="1:5" x14ac:dyDescent="0.2">
      <c r="A399" s="34">
        <v>15320</v>
      </c>
      <c r="B399" s="36" t="s">
        <v>145</v>
      </c>
      <c r="C399" s="34">
        <v>1</v>
      </c>
      <c r="D399" s="34" t="str">
        <f t="shared" si="12"/>
        <v>INDEC-PB - 15320-1</v>
      </c>
      <c r="E399" s="67" t="s">
        <v>561</v>
      </c>
    </row>
    <row r="400" spans="1:5" x14ac:dyDescent="0.2">
      <c r="A400" s="34">
        <v>41116</v>
      </c>
      <c r="B400" s="36" t="s">
        <v>145</v>
      </c>
      <c r="C400" s="34">
        <v>1</v>
      </c>
      <c r="D400" s="34" t="str">
        <f t="shared" si="12"/>
        <v>INDEC-PB - 41116-1</v>
      </c>
      <c r="E400" s="67" t="s">
        <v>562</v>
      </c>
    </row>
    <row r="401" spans="1:5" x14ac:dyDescent="0.2">
      <c r="A401" s="34">
        <v>42999</v>
      </c>
      <c r="B401" s="36" t="s">
        <v>145</v>
      </c>
      <c r="C401" s="34">
        <v>1</v>
      </c>
      <c r="D401" s="34" t="str">
        <f t="shared" si="12"/>
        <v>INDEC-PB - 42999-1</v>
      </c>
      <c r="E401" s="67" t="s">
        <v>563</v>
      </c>
    </row>
    <row r="402" spans="1:5" x14ac:dyDescent="0.2">
      <c r="A402" s="34">
        <v>35110</v>
      </c>
      <c r="B402" s="36" t="s">
        <v>145</v>
      </c>
      <c r="C402" s="34">
        <v>3</v>
      </c>
      <c r="D402" s="34" t="str">
        <f t="shared" si="12"/>
        <v>INDEC-PB - 35110-3</v>
      </c>
      <c r="E402" s="67" t="s">
        <v>564</v>
      </c>
    </row>
    <row r="403" spans="1:5" x14ac:dyDescent="0.2">
      <c r="A403" s="34">
        <v>34740</v>
      </c>
      <c r="B403" s="36" t="s">
        <v>145</v>
      </c>
      <c r="C403" s="34">
        <v>6</v>
      </c>
      <c r="D403" s="34" t="str">
        <f t="shared" si="12"/>
        <v>INDEC-PB - 34740-6</v>
      </c>
      <c r="E403" s="67" t="s">
        <v>565</v>
      </c>
    </row>
    <row r="404" spans="1:5" x14ac:dyDescent="0.2">
      <c r="A404" s="34">
        <v>34730</v>
      </c>
      <c r="B404" s="36" t="s">
        <v>145</v>
      </c>
      <c r="C404" s="34">
        <v>1</v>
      </c>
      <c r="D404" s="34" t="str">
        <f t="shared" si="12"/>
        <v>INDEC-PB - 34730-1</v>
      </c>
      <c r="E404" s="67" t="s">
        <v>566</v>
      </c>
    </row>
    <row r="405" spans="1:5" x14ac:dyDescent="0.2">
      <c r="A405" s="34">
        <v>34720</v>
      </c>
      <c r="B405" s="36" t="s">
        <v>145</v>
      </c>
      <c r="C405" s="34">
        <v>1</v>
      </c>
      <c r="D405" s="34" t="str">
        <f t="shared" si="12"/>
        <v>INDEC-PB - 34720-1</v>
      </c>
      <c r="E405" s="67" t="s">
        <v>567</v>
      </c>
    </row>
    <row r="406" spans="1:5" x14ac:dyDescent="0.2">
      <c r="A406" s="34">
        <v>34710</v>
      </c>
      <c r="B406" s="36" t="s">
        <v>145</v>
      </c>
      <c r="C406" s="34">
        <v>1</v>
      </c>
      <c r="D406" s="34" t="str">
        <f t="shared" si="12"/>
        <v>INDEC-PB - 34710-1</v>
      </c>
      <c r="E406" s="67" t="s">
        <v>568</v>
      </c>
    </row>
    <row r="407" spans="1:5" x14ac:dyDescent="0.2">
      <c r="A407" s="34">
        <v>41530</v>
      </c>
      <c r="B407" s="36" t="s">
        <v>145</v>
      </c>
      <c r="C407" s="34">
        <v>1</v>
      </c>
      <c r="D407" s="34" t="str">
        <f t="shared" si="12"/>
        <v>INDEC-PB - 41530-1</v>
      </c>
      <c r="E407" s="67" t="s">
        <v>569</v>
      </c>
    </row>
    <row r="408" spans="1:5" x14ac:dyDescent="0.2">
      <c r="A408" s="34">
        <v>41510</v>
      </c>
      <c r="B408" s="36" t="s">
        <v>145</v>
      </c>
      <c r="C408" s="34">
        <v>1</v>
      </c>
      <c r="D408" s="34" t="str">
        <f t="shared" si="12"/>
        <v>INDEC-PB - 41510-1</v>
      </c>
      <c r="E408" s="67" t="s">
        <v>570</v>
      </c>
    </row>
    <row r="409" spans="1:5" x14ac:dyDescent="0.2">
      <c r="A409" s="34">
        <v>31600</v>
      </c>
      <c r="B409" s="36" t="s">
        <v>145</v>
      </c>
      <c r="C409" s="34">
        <v>2</v>
      </c>
      <c r="D409" s="34" t="str">
        <f t="shared" si="12"/>
        <v>INDEC-PB - 31600-2</v>
      </c>
      <c r="E409" s="67" t="s">
        <v>571</v>
      </c>
    </row>
    <row r="410" spans="1:5" x14ac:dyDescent="0.2">
      <c r="A410" s="34">
        <v>49129</v>
      </c>
      <c r="B410" s="36" t="s">
        <v>145</v>
      </c>
      <c r="C410" s="34">
        <v>2</v>
      </c>
      <c r="D410" s="34" t="str">
        <f t="shared" si="12"/>
        <v>INDEC-PB - 49129-2</v>
      </c>
      <c r="E410" s="67" t="s">
        <v>572</v>
      </c>
    </row>
    <row r="411" spans="1:5" x14ac:dyDescent="0.2">
      <c r="A411" s="34">
        <v>34740</v>
      </c>
      <c r="B411" s="36" t="s">
        <v>145</v>
      </c>
      <c r="C411" s="34">
        <v>1</v>
      </c>
      <c r="D411" s="34" t="str">
        <f t="shared" si="12"/>
        <v>INDEC-PB - 34740-1</v>
      </c>
      <c r="E411" s="67" t="s">
        <v>573</v>
      </c>
    </row>
    <row r="412" spans="1:5" x14ac:dyDescent="0.2">
      <c r="A412" s="34">
        <v>43310</v>
      </c>
      <c r="B412" s="36" t="s">
        <v>145</v>
      </c>
      <c r="C412" s="34">
        <v>1</v>
      </c>
      <c r="D412" s="34" t="str">
        <f t="shared" si="12"/>
        <v>INDEC-PB - 43310-1</v>
      </c>
      <c r="E412" s="67" t="s">
        <v>574</v>
      </c>
    </row>
    <row r="413" spans="1:5" x14ac:dyDescent="0.2">
      <c r="A413" s="34">
        <v>44240</v>
      </c>
      <c r="B413" s="36" t="s">
        <v>145</v>
      </c>
      <c r="C413" s="34">
        <v>1</v>
      </c>
      <c r="D413" s="34" t="str">
        <f t="shared" si="12"/>
        <v>INDEC-PB - 44240-1</v>
      </c>
      <c r="E413" s="67" t="s">
        <v>575</v>
      </c>
    </row>
    <row r="414" spans="1:5" x14ac:dyDescent="0.2">
      <c r="A414" s="34">
        <v>33500</v>
      </c>
      <c r="B414" s="36" t="s">
        <v>145</v>
      </c>
      <c r="C414" s="34">
        <v>1</v>
      </c>
      <c r="D414" s="34" t="str">
        <f t="shared" si="12"/>
        <v>INDEC-PB - 33500-1</v>
      </c>
      <c r="E414" s="67" t="s">
        <v>576</v>
      </c>
    </row>
    <row r="415" spans="1:5" x14ac:dyDescent="0.2">
      <c r="A415" s="34">
        <v>44214</v>
      </c>
      <c r="B415" s="36" t="s">
        <v>145</v>
      </c>
      <c r="C415" s="34">
        <v>1</v>
      </c>
      <c r="D415" s="34" t="str">
        <f t="shared" si="12"/>
        <v>INDEC-PB - 44214-1</v>
      </c>
      <c r="E415" s="67" t="s">
        <v>577</v>
      </c>
    </row>
    <row r="416" spans="1:5" x14ac:dyDescent="0.2">
      <c r="A416" s="34">
        <v>37350</v>
      </c>
      <c r="B416" s="36" t="s">
        <v>145</v>
      </c>
      <c r="C416" s="34">
        <v>2</v>
      </c>
      <c r="D416" s="34" t="str">
        <f t="shared" si="12"/>
        <v>INDEC-PB - 37350-2</v>
      </c>
      <c r="E416" s="67" t="s">
        <v>578</v>
      </c>
    </row>
    <row r="417" spans="1:5" x14ac:dyDescent="0.2">
      <c r="A417" s="34">
        <v>42943</v>
      </c>
      <c r="B417" s="36" t="s">
        <v>145</v>
      </c>
      <c r="C417" s="34">
        <v>1</v>
      </c>
      <c r="D417" s="34" t="str">
        <f t="shared" si="12"/>
        <v>INDEC-PB - 42943-1</v>
      </c>
      <c r="E417" s="67" t="s">
        <v>579</v>
      </c>
    </row>
    <row r="418" spans="1:5" x14ac:dyDescent="0.2">
      <c r="A418" s="34">
        <v>36990</v>
      </c>
      <c r="B418" s="36" t="s">
        <v>145</v>
      </c>
      <c r="C418" s="34">
        <v>1</v>
      </c>
      <c r="D418" s="34" t="str">
        <f t="shared" si="12"/>
        <v>INDEC-PB - 36990-1</v>
      </c>
      <c r="E418" s="67" t="s">
        <v>580</v>
      </c>
    </row>
    <row r="419" spans="1:5" x14ac:dyDescent="0.2">
      <c r="A419" s="34">
        <v>46121</v>
      </c>
      <c r="B419" s="36" t="s">
        <v>145</v>
      </c>
      <c r="C419" s="34">
        <v>1</v>
      </c>
      <c r="D419" s="34" t="str">
        <f t="shared" si="12"/>
        <v>INDEC-PB - 46121-1</v>
      </c>
      <c r="E419" s="67" t="s">
        <v>581</v>
      </c>
    </row>
    <row r="420" spans="1:5" x14ac:dyDescent="0.2">
      <c r="A420" s="34">
        <v>49115</v>
      </c>
      <c r="B420" s="36" t="s">
        <v>145</v>
      </c>
      <c r="C420" s="34">
        <v>1</v>
      </c>
      <c r="D420" s="34" t="str">
        <f t="shared" si="12"/>
        <v>INDEC-PB - 49115-1</v>
      </c>
      <c r="E420" s="67" t="s">
        <v>582</v>
      </c>
    </row>
    <row r="421" spans="1:5" x14ac:dyDescent="0.2">
      <c r="A421" s="34">
        <v>37113</v>
      </c>
      <c r="B421" s="36" t="s">
        <v>145</v>
      </c>
      <c r="C421" s="34">
        <v>1</v>
      </c>
      <c r="D421" s="34" t="str">
        <f t="shared" si="12"/>
        <v>INDEC-PB - 37113-1</v>
      </c>
      <c r="E421" s="67" t="s">
        <v>583</v>
      </c>
    </row>
    <row r="422" spans="1:5" x14ac:dyDescent="0.2">
      <c r="A422" s="34">
        <v>37199</v>
      </c>
      <c r="B422" s="36" t="s">
        <v>145</v>
      </c>
      <c r="C422" s="34">
        <v>3</v>
      </c>
      <c r="D422" s="34" t="str">
        <f t="shared" si="12"/>
        <v>INDEC-PB - 37199-3</v>
      </c>
      <c r="E422" s="67" t="s">
        <v>584</v>
      </c>
    </row>
    <row r="423" spans="1:5" x14ac:dyDescent="0.2">
      <c r="A423" s="34">
        <v>37199</v>
      </c>
      <c r="B423" s="36" t="s">
        <v>145</v>
      </c>
      <c r="C423" s="34">
        <v>1</v>
      </c>
      <c r="D423" s="34" t="str">
        <f t="shared" si="12"/>
        <v>INDEC-PB - 37199-1</v>
      </c>
      <c r="E423" s="67" t="s">
        <v>585</v>
      </c>
    </row>
    <row r="424" spans="1:5" x14ac:dyDescent="0.2">
      <c r="A424" s="34">
        <v>37199</v>
      </c>
      <c r="B424" s="36" t="s">
        <v>145</v>
      </c>
      <c r="C424" s="34">
        <v>2</v>
      </c>
      <c r="D424" s="34" t="str">
        <f t="shared" si="12"/>
        <v>INDEC-PB - 37199-2</v>
      </c>
      <c r="E424" s="67" t="s">
        <v>586</v>
      </c>
    </row>
    <row r="425" spans="1:5" x14ac:dyDescent="0.2">
      <c r="A425" s="34">
        <v>15200</v>
      </c>
      <c r="B425" s="36" t="s">
        <v>145</v>
      </c>
      <c r="C425" s="34">
        <v>1</v>
      </c>
      <c r="D425" s="34" t="str">
        <f t="shared" si="12"/>
        <v>INDEC-PB - 15200-1</v>
      </c>
      <c r="E425" s="67" t="s">
        <v>587</v>
      </c>
    </row>
    <row r="426" spans="1:5" x14ac:dyDescent="0.2">
      <c r="D426" s="68"/>
      <c r="E426" s="69"/>
    </row>
    <row r="427" spans="1:5" x14ac:dyDescent="0.2">
      <c r="D427" s="70"/>
      <c r="E427" s="69" t="s">
        <v>588</v>
      </c>
    </row>
    <row r="428" spans="1:5" x14ac:dyDescent="0.2">
      <c r="A428" s="36">
        <v>94920</v>
      </c>
      <c r="B428" s="36" t="s">
        <v>145</v>
      </c>
      <c r="C428" s="34">
        <v>1</v>
      </c>
      <c r="D428" s="34" t="str">
        <f t="shared" ref="D428:D445" si="13">CONCATENATE("INDEC-PB - ",A428,B428,C428)</f>
        <v>INDEC-PB - 94920-1</v>
      </c>
      <c r="E428" s="67" t="s">
        <v>589</v>
      </c>
    </row>
    <row r="429" spans="1:5" x14ac:dyDescent="0.2">
      <c r="A429" s="36">
        <v>91223</v>
      </c>
      <c r="B429" s="36" t="s">
        <v>145</v>
      </c>
      <c r="C429" s="34">
        <v>1</v>
      </c>
      <c r="D429" s="34" t="str">
        <f t="shared" si="13"/>
        <v>INDEC-PB - 91223-1</v>
      </c>
      <c r="E429" s="67" t="s">
        <v>590</v>
      </c>
    </row>
    <row r="430" spans="1:5" x14ac:dyDescent="0.2">
      <c r="A430" s="36">
        <v>91211</v>
      </c>
      <c r="B430" s="36" t="s">
        <v>145</v>
      </c>
      <c r="C430" s="34">
        <v>11</v>
      </c>
      <c r="D430" s="34" t="str">
        <f t="shared" si="13"/>
        <v>INDEC-PB - 91211-11</v>
      </c>
      <c r="E430" s="67" t="s">
        <v>591</v>
      </c>
    </row>
    <row r="431" spans="1:5" x14ac:dyDescent="0.2">
      <c r="A431" s="36">
        <v>91211</v>
      </c>
      <c r="B431" s="36" t="s">
        <v>145</v>
      </c>
      <c r="C431" s="34">
        <v>1</v>
      </c>
      <c r="D431" s="34" t="str">
        <f t="shared" si="13"/>
        <v>INDEC-PB - 91211-1</v>
      </c>
      <c r="E431" s="67" t="s">
        <v>592</v>
      </c>
    </row>
    <row r="432" spans="1:5" x14ac:dyDescent="0.2">
      <c r="A432" s="36">
        <v>91511</v>
      </c>
      <c r="B432" s="36" t="s">
        <v>145</v>
      </c>
      <c r="C432" s="34">
        <v>1</v>
      </c>
      <c r="D432" s="34" t="str">
        <f t="shared" si="13"/>
        <v>INDEC-PB - 91511-1</v>
      </c>
      <c r="E432" s="67" t="s">
        <v>593</v>
      </c>
    </row>
    <row r="433" spans="1:5" x14ac:dyDescent="0.2">
      <c r="A433" s="36">
        <v>91547</v>
      </c>
      <c r="B433" s="36" t="s">
        <v>145</v>
      </c>
      <c r="C433" s="34">
        <v>1</v>
      </c>
      <c r="D433" s="34" t="str">
        <f t="shared" si="13"/>
        <v>INDEC-PB - 91547-1</v>
      </c>
      <c r="E433" s="67" t="s">
        <v>594</v>
      </c>
    </row>
    <row r="434" spans="1:5" x14ac:dyDescent="0.2">
      <c r="A434" s="36">
        <v>81100</v>
      </c>
      <c r="B434" s="36" t="s">
        <v>145</v>
      </c>
      <c r="C434" s="34">
        <v>1</v>
      </c>
      <c r="D434" s="34" t="str">
        <f t="shared" si="13"/>
        <v>INDEC-PB - 81100-1</v>
      </c>
      <c r="E434" s="67" t="s">
        <v>595</v>
      </c>
    </row>
    <row r="435" spans="1:5" x14ac:dyDescent="0.2">
      <c r="A435" s="36">
        <v>91601</v>
      </c>
      <c r="B435" s="36" t="s">
        <v>145</v>
      </c>
      <c r="C435" s="34">
        <v>2</v>
      </c>
      <c r="D435" s="34" t="str">
        <f t="shared" si="13"/>
        <v>INDEC-PB - 91601-2</v>
      </c>
      <c r="E435" s="67" t="s">
        <v>596</v>
      </c>
    </row>
    <row r="436" spans="1:5" x14ac:dyDescent="0.2">
      <c r="A436" s="36">
        <v>94214</v>
      </c>
      <c r="B436" s="36" t="s">
        <v>145</v>
      </c>
      <c r="C436" s="34">
        <v>1</v>
      </c>
      <c r="D436" s="34" t="str">
        <f t="shared" si="13"/>
        <v>INDEC-PB - 94214-1</v>
      </c>
      <c r="E436" s="67" t="s">
        <v>597</v>
      </c>
    </row>
    <row r="437" spans="1:5" x14ac:dyDescent="0.2">
      <c r="A437" s="36">
        <v>94216</v>
      </c>
      <c r="B437" s="36" t="s">
        <v>145</v>
      </c>
      <c r="C437" s="34">
        <v>1</v>
      </c>
      <c r="D437" s="34" t="str">
        <f t="shared" si="13"/>
        <v>INDEC-PB - 94216-1</v>
      </c>
      <c r="E437" s="67" t="s">
        <v>598</v>
      </c>
    </row>
    <row r="438" spans="1:5" x14ac:dyDescent="0.2">
      <c r="A438" s="36">
        <v>93310</v>
      </c>
      <c r="B438" s="36" t="s">
        <v>145</v>
      </c>
      <c r="C438" s="34">
        <v>2</v>
      </c>
      <c r="D438" s="34" t="str">
        <f t="shared" si="13"/>
        <v>INDEC-PB - 93310-2</v>
      </c>
      <c r="E438" s="67" t="s">
        <v>599</v>
      </c>
    </row>
    <row r="439" spans="1:5" x14ac:dyDescent="0.2">
      <c r="A439" s="36">
        <v>82129</v>
      </c>
      <c r="B439" s="36" t="s">
        <v>145</v>
      </c>
      <c r="C439" s="34">
        <v>1</v>
      </c>
      <c r="D439" s="34" t="str">
        <f t="shared" si="13"/>
        <v>INDEC-PB - 82129-1</v>
      </c>
      <c r="E439" s="67" t="s">
        <v>600</v>
      </c>
    </row>
    <row r="440" spans="1:5" x14ac:dyDescent="0.2">
      <c r="A440" s="36">
        <v>91251</v>
      </c>
      <c r="B440" s="36" t="s">
        <v>145</v>
      </c>
      <c r="C440" s="34">
        <v>1</v>
      </c>
      <c r="D440" s="34" t="str">
        <f t="shared" si="13"/>
        <v>INDEC-PB - 91251-1</v>
      </c>
      <c r="E440" s="67" t="s">
        <v>601</v>
      </c>
    </row>
    <row r="441" spans="1:5" x14ac:dyDescent="0.2">
      <c r="A441" s="36">
        <v>93310</v>
      </c>
      <c r="B441" s="36" t="s">
        <v>145</v>
      </c>
      <c r="C441" s="34">
        <v>1</v>
      </c>
      <c r="D441" s="34" t="str">
        <f t="shared" si="13"/>
        <v>INDEC-PB - 93310-1</v>
      </c>
      <c r="E441" s="67" t="s">
        <v>602</v>
      </c>
    </row>
    <row r="442" spans="1:5" x14ac:dyDescent="0.2">
      <c r="A442" s="36">
        <v>84710</v>
      </c>
      <c r="B442" s="36" t="s">
        <v>145</v>
      </c>
      <c r="C442" s="34">
        <v>1</v>
      </c>
      <c r="D442" s="34" t="str">
        <f t="shared" si="13"/>
        <v>INDEC-PB - 84710-1</v>
      </c>
      <c r="E442" s="67" t="s">
        <v>603</v>
      </c>
    </row>
    <row r="443" spans="1:5" x14ac:dyDescent="0.2">
      <c r="A443" s="36">
        <v>84740</v>
      </c>
      <c r="B443" s="36" t="s">
        <v>145</v>
      </c>
      <c r="C443" s="34">
        <v>1</v>
      </c>
      <c r="D443" s="34" t="str">
        <f t="shared" si="13"/>
        <v>INDEC-PB - 84740-1</v>
      </c>
      <c r="E443" s="67" t="s">
        <v>604</v>
      </c>
    </row>
    <row r="444" spans="1:5" x14ac:dyDescent="0.2">
      <c r="A444" s="36">
        <v>84230</v>
      </c>
      <c r="B444" s="36" t="s">
        <v>145</v>
      </c>
      <c r="C444" s="34">
        <v>1</v>
      </c>
      <c r="D444" s="34" t="str">
        <f t="shared" si="13"/>
        <v>INDEC-PB - 84230-1</v>
      </c>
      <c r="E444" s="67" t="s">
        <v>605</v>
      </c>
    </row>
    <row r="445" spans="1:5" x14ac:dyDescent="0.2">
      <c r="A445" s="36">
        <v>85490</v>
      </c>
      <c r="B445" s="36" t="s">
        <v>145</v>
      </c>
      <c r="C445" s="34">
        <v>1</v>
      </c>
      <c r="D445" s="34" t="str">
        <f t="shared" si="13"/>
        <v>INDEC-PB - 85490-1</v>
      </c>
      <c r="E445" s="67" t="s">
        <v>606</v>
      </c>
    </row>
    <row r="448" spans="1:5" x14ac:dyDescent="0.2">
      <c r="A448" s="32" t="s">
        <v>608</v>
      </c>
      <c r="B448" s="71"/>
      <c r="C448" s="72"/>
      <c r="D448" s="67"/>
    </row>
    <row r="449" spans="1:5" x14ac:dyDescent="0.2">
      <c r="A449" s="42"/>
      <c r="B449" s="71"/>
      <c r="C449" s="72"/>
      <c r="D449" s="67"/>
    </row>
    <row r="450" spans="1:5" ht="12.75" customHeight="1" x14ac:dyDescent="0.2">
      <c r="A450" s="322" t="s">
        <v>609</v>
      </c>
      <c r="B450" s="322"/>
      <c r="C450" s="322"/>
      <c r="D450" s="321" t="s">
        <v>447</v>
      </c>
      <c r="E450" s="321" t="s">
        <v>143</v>
      </c>
    </row>
    <row r="451" spans="1:5" ht="12" customHeight="1" x14ac:dyDescent="0.2">
      <c r="A451" s="322" t="s">
        <v>610</v>
      </c>
      <c r="B451" s="322"/>
      <c r="C451" s="322"/>
      <c r="D451" s="321"/>
      <c r="E451" s="321"/>
    </row>
    <row r="452" spans="1:5" x14ac:dyDescent="0.2">
      <c r="A452" s="73"/>
      <c r="B452" s="72"/>
      <c r="C452" s="72"/>
      <c r="E452" s="74"/>
    </row>
    <row r="453" spans="1:5" x14ac:dyDescent="0.2">
      <c r="A453" s="73"/>
      <c r="B453" s="72"/>
      <c r="C453" s="72"/>
      <c r="E453" s="69" t="s">
        <v>611</v>
      </c>
    </row>
    <row r="454" spans="1:5" x14ac:dyDescent="0.2">
      <c r="A454" s="70">
        <v>2811</v>
      </c>
      <c r="B454" s="47" t="s">
        <v>145</v>
      </c>
      <c r="C454" s="34">
        <v>1</v>
      </c>
      <c r="D454" s="34" t="str">
        <f t="shared" ref="D454:D474" si="14">CONCATENATE("INDEC-PB - ",A454,B454,C454)</f>
        <v>INDEC-PB - 2811-1</v>
      </c>
      <c r="E454" s="54" t="s">
        <v>612</v>
      </c>
    </row>
    <row r="455" spans="1:5" x14ac:dyDescent="0.2">
      <c r="A455" s="70">
        <v>2710</v>
      </c>
      <c r="B455" s="47" t="s">
        <v>145</v>
      </c>
      <c r="C455" s="34">
        <v>1</v>
      </c>
      <c r="D455" s="34" t="str">
        <f t="shared" si="14"/>
        <v>INDEC-PB - 2710-1</v>
      </c>
      <c r="E455" s="54" t="s">
        <v>613</v>
      </c>
    </row>
    <row r="456" spans="1:5" x14ac:dyDescent="0.2">
      <c r="A456" s="70">
        <v>2922</v>
      </c>
      <c r="B456" s="47" t="s">
        <v>145</v>
      </c>
      <c r="C456" s="34">
        <v>1</v>
      </c>
      <c r="D456" s="34" t="str">
        <f t="shared" si="14"/>
        <v>INDEC-PB - 2922-1</v>
      </c>
      <c r="E456" s="54" t="s">
        <v>614</v>
      </c>
    </row>
    <row r="457" spans="1:5" x14ac:dyDescent="0.2">
      <c r="A457" s="70">
        <v>2691</v>
      </c>
      <c r="B457" s="47" t="s">
        <v>145</v>
      </c>
      <c r="D457" s="34" t="str">
        <f t="shared" si="14"/>
        <v>INDEC-PB - 2691-</v>
      </c>
      <c r="E457" s="54" t="s">
        <v>615</v>
      </c>
    </row>
    <row r="458" spans="1:5" x14ac:dyDescent="0.2">
      <c r="A458" s="70">
        <v>2695</v>
      </c>
      <c r="B458" s="47" t="s">
        <v>145</v>
      </c>
      <c r="D458" s="34" t="str">
        <f t="shared" si="14"/>
        <v>INDEC-PB - 2695-</v>
      </c>
      <c r="E458" s="54" t="s">
        <v>616</v>
      </c>
    </row>
    <row r="459" spans="1:5" x14ac:dyDescent="0.2">
      <c r="A459" s="70">
        <v>3410</v>
      </c>
      <c r="B459" s="47" t="s">
        <v>145</v>
      </c>
      <c r="C459" s="34">
        <v>2</v>
      </c>
      <c r="D459" s="34" t="str">
        <f t="shared" si="14"/>
        <v>INDEC-PB - 3410-2</v>
      </c>
      <c r="E459" s="54" t="s">
        <v>617</v>
      </c>
    </row>
    <row r="460" spans="1:5" x14ac:dyDescent="0.2">
      <c r="A460" s="70">
        <v>2520</v>
      </c>
      <c r="B460" s="47" t="s">
        <v>145</v>
      </c>
      <c r="C460" s="34">
        <v>1</v>
      </c>
      <c r="D460" s="34" t="str">
        <f t="shared" si="14"/>
        <v>INDEC-PB - 2520-1</v>
      </c>
      <c r="E460" s="67" t="s">
        <v>618</v>
      </c>
    </row>
    <row r="461" spans="1:5" x14ac:dyDescent="0.2">
      <c r="A461" s="70">
        <v>2413</v>
      </c>
      <c r="B461" s="47" t="s">
        <v>145</v>
      </c>
      <c r="C461" s="34">
        <v>3</v>
      </c>
      <c r="D461" s="34" t="str">
        <f t="shared" si="14"/>
        <v>INDEC-PB - 2413-3</v>
      </c>
      <c r="E461" s="67" t="s">
        <v>619</v>
      </c>
    </row>
    <row r="462" spans="1:5" x14ac:dyDescent="0.2">
      <c r="A462" s="70">
        <v>2519</v>
      </c>
      <c r="B462" s="47" t="s">
        <v>145</v>
      </c>
      <c r="C462" s="34">
        <v>1</v>
      </c>
      <c r="D462" s="34" t="str">
        <f t="shared" si="14"/>
        <v>INDEC-PB - 2519-1</v>
      </c>
      <c r="E462" s="67" t="s">
        <v>620</v>
      </c>
    </row>
    <row r="463" spans="1:5" x14ac:dyDescent="0.2">
      <c r="A463" s="70">
        <v>2520</v>
      </c>
      <c r="B463" s="47" t="s">
        <v>145</v>
      </c>
      <c r="C463" s="34">
        <v>3</v>
      </c>
      <c r="D463" s="34" t="str">
        <f t="shared" si="14"/>
        <v>INDEC-PB - 2520-3</v>
      </c>
      <c r="E463" s="67" t="s">
        <v>621</v>
      </c>
    </row>
    <row r="464" spans="1:5" x14ac:dyDescent="0.2">
      <c r="A464" s="70">
        <v>2022</v>
      </c>
      <c r="B464" s="47" t="s">
        <v>145</v>
      </c>
      <c r="C464" s="34">
        <v>1</v>
      </c>
      <c r="D464" s="34" t="str">
        <f t="shared" si="14"/>
        <v>INDEC-PB - 2022-1</v>
      </c>
      <c r="E464" s="67" t="s">
        <v>622</v>
      </c>
    </row>
    <row r="465" spans="1:5" x14ac:dyDescent="0.2">
      <c r="A465" s="70">
        <v>2511</v>
      </c>
      <c r="B465" s="47" t="s">
        <v>145</v>
      </c>
      <c r="C465" s="34">
        <v>1</v>
      </c>
      <c r="D465" s="34" t="str">
        <f t="shared" si="14"/>
        <v>INDEC-PB - 2511-1</v>
      </c>
      <c r="E465" s="67" t="s">
        <v>623</v>
      </c>
    </row>
    <row r="466" spans="1:5" x14ac:dyDescent="0.2">
      <c r="A466" s="70">
        <v>2899</v>
      </c>
      <c r="B466" s="47" t="s">
        <v>145</v>
      </c>
      <c r="D466" s="34" t="str">
        <f t="shared" si="14"/>
        <v>INDEC-PB - 2899-</v>
      </c>
      <c r="E466" s="67" t="s">
        <v>624</v>
      </c>
    </row>
    <row r="467" spans="1:5" x14ac:dyDescent="0.2">
      <c r="A467" s="70">
        <v>3110</v>
      </c>
      <c r="B467" s="47" t="s">
        <v>145</v>
      </c>
      <c r="C467" s="34">
        <v>1</v>
      </c>
      <c r="D467" s="34" t="str">
        <f t="shared" si="14"/>
        <v>INDEC-PB - 3110-1</v>
      </c>
      <c r="E467" s="67" t="s">
        <v>625</v>
      </c>
    </row>
    <row r="468" spans="1:5" x14ac:dyDescent="0.2">
      <c r="A468" s="70">
        <v>2320</v>
      </c>
      <c r="B468" s="47" t="s">
        <v>145</v>
      </c>
      <c r="C468" s="34">
        <v>1</v>
      </c>
      <c r="D468" s="34" t="str">
        <f t="shared" si="14"/>
        <v>INDEC-PB - 2320-1</v>
      </c>
      <c r="E468" s="67" t="s">
        <v>626</v>
      </c>
    </row>
    <row r="469" spans="1:5" x14ac:dyDescent="0.2">
      <c r="A469" s="70">
        <v>2924</v>
      </c>
      <c r="B469" s="47" t="s">
        <v>145</v>
      </c>
      <c r="C469" s="34">
        <v>1</v>
      </c>
      <c r="D469" s="34" t="str">
        <f t="shared" si="14"/>
        <v>INDEC-PB - 2924-1</v>
      </c>
      <c r="E469" s="67" t="s">
        <v>627</v>
      </c>
    </row>
    <row r="470" spans="1:5" x14ac:dyDescent="0.2">
      <c r="A470" s="70">
        <v>2692</v>
      </c>
      <c r="B470" s="47" t="s">
        <v>145</v>
      </c>
      <c r="C470" s="34">
        <v>1</v>
      </c>
      <c r="D470" s="34" t="str">
        <f t="shared" si="14"/>
        <v>INDEC-PB - 2692-1</v>
      </c>
      <c r="E470" s="67" t="s">
        <v>628</v>
      </c>
    </row>
    <row r="471" spans="1:5" x14ac:dyDescent="0.2">
      <c r="A471" s="70">
        <v>3410</v>
      </c>
      <c r="B471" s="47" t="s">
        <v>145</v>
      </c>
      <c r="D471" s="34" t="str">
        <f t="shared" si="14"/>
        <v>INDEC-PB - 3410-</v>
      </c>
      <c r="E471" s="67" t="s">
        <v>629</v>
      </c>
    </row>
    <row r="472" spans="1:5" x14ac:dyDescent="0.2">
      <c r="A472" s="70">
        <v>2413</v>
      </c>
      <c r="B472" s="47" t="s">
        <v>145</v>
      </c>
      <c r="C472" s="34">
        <v>1</v>
      </c>
      <c r="D472" s="34" t="str">
        <f t="shared" si="14"/>
        <v>INDEC-PB - 2413-1</v>
      </c>
      <c r="E472" s="67" t="s">
        <v>630</v>
      </c>
    </row>
    <row r="473" spans="1:5" x14ac:dyDescent="0.2">
      <c r="A473" s="70">
        <v>291</v>
      </c>
      <c r="B473" s="47" t="s">
        <v>145</v>
      </c>
      <c r="D473" s="34" t="str">
        <f t="shared" si="14"/>
        <v>INDEC-PB - 291-</v>
      </c>
      <c r="E473" s="75" t="s">
        <v>631</v>
      </c>
    </row>
    <row r="474" spans="1:5" x14ac:dyDescent="0.2">
      <c r="A474" s="70">
        <v>2610</v>
      </c>
      <c r="B474" s="47" t="s">
        <v>145</v>
      </c>
      <c r="C474" s="34">
        <v>1</v>
      </c>
      <c r="D474" s="34" t="str">
        <f t="shared" si="14"/>
        <v>INDEC-PB - 2610-1</v>
      </c>
      <c r="E474" s="54" t="s">
        <v>632</v>
      </c>
    </row>
    <row r="475" spans="1:5" x14ac:dyDescent="0.2">
      <c r="A475" s="76"/>
      <c r="B475" s="71"/>
      <c r="D475" s="72"/>
      <c r="E475" s="54"/>
    </row>
    <row r="476" spans="1:5" x14ac:dyDescent="0.2">
      <c r="A476" s="76"/>
      <c r="B476" s="71"/>
      <c r="D476" s="72"/>
      <c r="E476" s="69" t="s">
        <v>588</v>
      </c>
    </row>
    <row r="477" spans="1:5" x14ac:dyDescent="0.2">
      <c r="A477" s="77">
        <v>2710</v>
      </c>
      <c r="B477" s="47" t="s">
        <v>145</v>
      </c>
      <c r="C477" s="77">
        <v>1</v>
      </c>
      <c r="D477" s="34" t="str">
        <f t="shared" ref="D477:D482" si="15">CONCATENATE("INDEC-PB - ",A477,B477,C477)</f>
        <v>INDEC-PB - 2710-1</v>
      </c>
      <c r="E477" s="75" t="s">
        <v>633</v>
      </c>
    </row>
    <row r="478" spans="1:5" x14ac:dyDescent="0.2">
      <c r="A478" s="77">
        <v>2720</v>
      </c>
      <c r="B478" s="47" t="s">
        <v>145</v>
      </c>
      <c r="C478" s="77">
        <v>1</v>
      </c>
      <c r="D478" s="34" t="str">
        <f t="shared" si="15"/>
        <v>INDEC-PB - 2720-1</v>
      </c>
      <c r="E478" s="54" t="s">
        <v>634</v>
      </c>
    </row>
    <row r="479" spans="1:5" x14ac:dyDescent="0.2">
      <c r="A479" s="72">
        <v>2922</v>
      </c>
      <c r="B479" s="47" t="s">
        <v>145</v>
      </c>
      <c r="C479" s="72">
        <v>1</v>
      </c>
      <c r="D479" s="34" t="str">
        <f t="shared" si="15"/>
        <v>INDEC-PB - 2922-1</v>
      </c>
      <c r="E479" s="54" t="s">
        <v>635</v>
      </c>
    </row>
    <row r="480" spans="1:5" x14ac:dyDescent="0.2">
      <c r="A480" s="72">
        <v>2913</v>
      </c>
      <c r="B480" s="47" t="s">
        <v>145</v>
      </c>
      <c r="C480" s="72">
        <v>1</v>
      </c>
      <c r="D480" s="34" t="str">
        <f t="shared" si="15"/>
        <v>INDEC-PB - 2913-1</v>
      </c>
      <c r="E480" s="54" t="s">
        <v>636</v>
      </c>
    </row>
    <row r="481" spans="1:7" x14ac:dyDescent="0.2">
      <c r="A481" s="72">
        <v>2413</v>
      </c>
      <c r="B481" s="47" t="s">
        <v>145</v>
      </c>
      <c r="C481" s="72">
        <v>1</v>
      </c>
      <c r="D481" s="34" t="str">
        <f t="shared" si="15"/>
        <v>INDEC-PB - 2413-1</v>
      </c>
      <c r="E481" s="54" t="s">
        <v>637</v>
      </c>
    </row>
    <row r="482" spans="1:7" x14ac:dyDescent="0.2">
      <c r="A482" s="72">
        <v>2411</v>
      </c>
      <c r="B482" s="47" t="s">
        <v>145</v>
      </c>
      <c r="C482" s="72">
        <v>1</v>
      </c>
      <c r="D482" s="34" t="str">
        <f t="shared" si="15"/>
        <v>INDEC-PB - 2411-1</v>
      </c>
      <c r="E482" s="54" t="s">
        <v>638</v>
      </c>
    </row>
    <row r="485" spans="1:7" x14ac:dyDescent="0.2">
      <c r="A485" s="32" t="s">
        <v>674</v>
      </c>
      <c r="B485" s="78"/>
      <c r="C485" s="79"/>
      <c r="D485" s="78"/>
    </row>
    <row r="487" spans="1:7" ht="11.25" customHeight="1" x14ac:dyDescent="0.2">
      <c r="A487" s="322" t="s">
        <v>361</v>
      </c>
      <c r="B487" s="61"/>
      <c r="C487" s="61"/>
      <c r="D487" s="61"/>
      <c r="E487" s="322" t="s">
        <v>362</v>
      </c>
      <c r="F487" s="322" t="s">
        <v>363</v>
      </c>
      <c r="G487" s="322" t="s">
        <v>364</v>
      </c>
    </row>
    <row r="488" spans="1:7" x14ac:dyDescent="0.2">
      <c r="A488" s="322"/>
      <c r="B488" s="61"/>
      <c r="C488" s="61"/>
      <c r="D488" s="61"/>
      <c r="E488" s="322"/>
      <c r="F488" s="322" t="s">
        <v>365</v>
      </c>
      <c r="G488" s="322"/>
    </row>
    <row r="489" spans="1:7" x14ac:dyDescent="0.2">
      <c r="A489" s="47"/>
      <c r="B489" s="47"/>
      <c r="C489" s="50"/>
      <c r="D489" s="47"/>
      <c r="E489" s="47"/>
      <c r="F489" s="47"/>
      <c r="G489" s="47"/>
    </row>
    <row r="490" spans="1:7" x14ac:dyDescent="0.2">
      <c r="A490" s="50" t="s">
        <v>366</v>
      </c>
      <c r="B490" s="50"/>
      <c r="C490" s="50"/>
      <c r="D490" s="50" t="str">
        <f>CONCATENATE("INDEC-DCTO - Inciso ",A490)</f>
        <v>INDEC-DCTO - Inciso a)</v>
      </c>
      <c r="E490" s="47" t="s">
        <v>367</v>
      </c>
      <c r="F490" s="50" t="s">
        <v>368</v>
      </c>
      <c r="G490" s="47" t="s">
        <v>369</v>
      </c>
    </row>
    <row r="491" spans="1:7" x14ac:dyDescent="0.2">
      <c r="A491" s="50" t="s">
        <v>370</v>
      </c>
      <c r="B491" s="50"/>
      <c r="C491" s="50"/>
      <c r="D491" s="50" t="str">
        <f t="shared" ref="D491:D505" si="16">CONCATENATE("INDEC-DCTO - Inciso ",A491)</f>
        <v>INDEC-DCTO - Inciso b)</v>
      </c>
      <c r="E491" s="47" t="s">
        <v>371</v>
      </c>
      <c r="F491" s="50" t="s">
        <v>372</v>
      </c>
      <c r="G491" s="47" t="s">
        <v>373</v>
      </c>
    </row>
    <row r="492" spans="1:7" x14ac:dyDescent="0.2">
      <c r="A492" s="50" t="s">
        <v>374</v>
      </c>
      <c r="B492" s="50"/>
      <c r="C492" s="50"/>
      <c r="D492" s="50" t="str">
        <f t="shared" si="16"/>
        <v>INDEC-DCTO - Inciso d)</v>
      </c>
      <c r="E492" s="47" t="s">
        <v>375</v>
      </c>
      <c r="F492" s="50" t="s">
        <v>372</v>
      </c>
      <c r="G492" s="47" t="s">
        <v>376</v>
      </c>
    </row>
    <row r="493" spans="1:7" x14ac:dyDescent="0.2">
      <c r="A493" s="50" t="s">
        <v>377</v>
      </c>
      <c r="B493" s="50"/>
      <c r="C493" s="50"/>
      <c r="D493" s="50" t="str">
        <f t="shared" si="16"/>
        <v>INDEC-DCTO - Inciso f)</v>
      </c>
      <c r="E493" s="47" t="s">
        <v>378</v>
      </c>
      <c r="F493" s="50" t="s">
        <v>379</v>
      </c>
      <c r="G493" s="47" t="s">
        <v>380</v>
      </c>
    </row>
    <row r="494" spans="1:7" x14ac:dyDescent="0.2">
      <c r="A494" s="50" t="s">
        <v>381</v>
      </c>
      <c r="B494" s="50"/>
      <c r="C494" s="50"/>
      <c r="D494" s="50" t="str">
        <f t="shared" si="16"/>
        <v>INDEC-DCTO - Inciso g)</v>
      </c>
      <c r="E494" s="47" t="s">
        <v>382</v>
      </c>
      <c r="F494" s="50" t="s">
        <v>372</v>
      </c>
      <c r="G494" s="47" t="s">
        <v>383</v>
      </c>
    </row>
    <row r="495" spans="1:7" x14ac:dyDescent="0.2">
      <c r="A495" s="50" t="s">
        <v>384</v>
      </c>
      <c r="B495" s="50"/>
      <c r="C495" s="50"/>
      <c r="D495" s="50" t="str">
        <f t="shared" si="16"/>
        <v>INDEC-DCTO - Inciso h)</v>
      </c>
      <c r="E495" s="47" t="s">
        <v>385</v>
      </c>
      <c r="F495" s="50" t="s">
        <v>386</v>
      </c>
      <c r="G495" s="47" t="s">
        <v>387</v>
      </c>
    </row>
    <row r="496" spans="1:7" x14ac:dyDescent="0.2">
      <c r="A496" s="50" t="s">
        <v>388</v>
      </c>
      <c r="B496" s="50"/>
      <c r="C496" s="50"/>
      <c r="D496" s="50" t="str">
        <f t="shared" si="16"/>
        <v>INDEC-DCTO - Inciso p)</v>
      </c>
      <c r="E496" s="47" t="s">
        <v>389</v>
      </c>
      <c r="F496" s="50" t="s">
        <v>368</v>
      </c>
      <c r="G496" s="47" t="s">
        <v>390</v>
      </c>
    </row>
    <row r="497" spans="1:7" x14ac:dyDescent="0.2">
      <c r="A497" s="50" t="s">
        <v>391</v>
      </c>
      <c r="B497" s="50"/>
      <c r="C497" s="50"/>
      <c r="D497" s="50" t="str">
        <f t="shared" si="16"/>
        <v>INDEC-DCTO - Inciso r)</v>
      </c>
      <c r="E497" s="47" t="s">
        <v>392</v>
      </c>
      <c r="F497" s="50" t="s">
        <v>372</v>
      </c>
      <c r="G497" s="47" t="s">
        <v>393</v>
      </c>
    </row>
    <row r="498" spans="1:7" x14ac:dyDescent="0.2">
      <c r="A498" s="50" t="s">
        <v>394</v>
      </c>
      <c r="B498" s="50"/>
      <c r="C498" s="50"/>
      <c r="D498" s="50" t="str">
        <f t="shared" si="16"/>
        <v>INDEC-DCTO - Inciso s)</v>
      </c>
      <c r="E498" s="47" t="s">
        <v>395</v>
      </c>
      <c r="F498" s="50" t="s">
        <v>386</v>
      </c>
      <c r="G498" s="47" t="s">
        <v>265</v>
      </c>
    </row>
    <row r="499" spans="1:7" x14ac:dyDescent="0.2">
      <c r="A499" s="50" t="s">
        <v>396</v>
      </c>
      <c r="B499" s="50"/>
      <c r="C499" s="50"/>
      <c r="D499" s="50" t="str">
        <f t="shared" si="16"/>
        <v>INDEC-DCTO - Inciso u)</v>
      </c>
      <c r="E499" s="47" t="s">
        <v>397</v>
      </c>
      <c r="F499" s="50">
        <v>4324041</v>
      </c>
      <c r="G499" s="47" t="s">
        <v>288</v>
      </c>
    </row>
    <row r="500" spans="1:7" x14ac:dyDescent="0.2">
      <c r="A500" s="50" t="s">
        <v>398</v>
      </c>
      <c r="B500" s="50"/>
      <c r="C500" s="50"/>
      <c r="D500" s="50" t="str">
        <f t="shared" si="16"/>
        <v>INDEC-DCTO - Inciso v)</v>
      </c>
      <c r="E500" s="47" t="s">
        <v>399</v>
      </c>
      <c r="F500" s="50">
        <v>4322032</v>
      </c>
      <c r="G500" s="47" t="s">
        <v>233</v>
      </c>
    </row>
    <row r="501" spans="1:7" x14ac:dyDescent="0.2">
      <c r="A501" s="50"/>
      <c r="B501" s="50"/>
      <c r="C501" s="50"/>
      <c r="D501" s="50"/>
      <c r="E501" s="47"/>
      <c r="F501" s="50"/>
      <c r="G501" s="47"/>
    </row>
    <row r="502" spans="1:7" x14ac:dyDescent="0.2">
      <c r="A502" s="50" t="s">
        <v>400</v>
      </c>
      <c r="B502" s="50"/>
      <c r="C502" s="50"/>
      <c r="D502" s="50" t="str">
        <f t="shared" si="16"/>
        <v>INDEC-DCTO - Inciso c)</v>
      </c>
      <c r="E502" s="47" t="s">
        <v>401</v>
      </c>
      <c r="F502" s="50"/>
      <c r="G502" s="47" t="s">
        <v>675</v>
      </c>
    </row>
    <row r="503" spans="1:7" x14ac:dyDescent="0.2">
      <c r="A503" s="50" t="s">
        <v>402</v>
      </c>
      <c r="B503" s="50"/>
      <c r="C503" s="50"/>
      <c r="D503" s="50" t="str">
        <f t="shared" si="16"/>
        <v>INDEC-DCTO - Inciso m)</v>
      </c>
      <c r="E503" s="47" t="s">
        <v>403</v>
      </c>
      <c r="F503" s="50"/>
      <c r="G503" s="47" t="s">
        <v>676</v>
      </c>
    </row>
    <row r="504" spans="1:7" x14ac:dyDescent="0.2">
      <c r="A504" s="50" t="s">
        <v>404</v>
      </c>
      <c r="B504" s="50"/>
      <c r="C504" s="50"/>
      <c r="D504" s="50" t="str">
        <f t="shared" si="16"/>
        <v>INDEC-DCTO - Inciso n)</v>
      </c>
      <c r="E504" s="47" t="s">
        <v>405</v>
      </c>
      <c r="F504" s="50"/>
      <c r="G504" s="47" t="s">
        <v>677</v>
      </c>
    </row>
    <row r="505" spans="1:7" x14ac:dyDescent="0.2">
      <c r="A505" s="50" t="s">
        <v>406</v>
      </c>
      <c r="B505" s="50"/>
      <c r="C505" s="50"/>
      <c r="D505" s="50" t="str">
        <f t="shared" si="16"/>
        <v>INDEC-DCTO - Inciso q)</v>
      </c>
      <c r="E505" s="47" t="s">
        <v>407</v>
      </c>
      <c r="F505" s="50"/>
      <c r="G505" s="47" t="s">
        <v>678</v>
      </c>
    </row>
    <row r="508" spans="1:7" x14ac:dyDescent="0.2">
      <c r="A508" s="32" t="s">
        <v>679</v>
      </c>
    </row>
    <row r="511" spans="1:7" ht="11.25" customHeight="1" x14ac:dyDescent="0.2">
      <c r="A511" s="322" t="s">
        <v>361</v>
      </c>
      <c r="B511" s="61"/>
      <c r="C511" s="61"/>
      <c r="D511" s="61"/>
      <c r="E511" s="322" t="s">
        <v>362</v>
      </c>
      <c r="F511" s="322" t="s">
        <v>363</v>
      </c>
      <c r="G511" s="322" t="s">
        <v>364</v>
      </c>
    </row>
    <row r="512" spans="1:7" x14ac:dyDescent="0.2">
      <c r="A512" s="322"/>
      <c r="B512" s="61"/>
      <c r="C512" s="61"/>
      <c r="D512" s="61"/>
      <c r="E512" s="322"/>
      <c r="F512" s="322" t="s">
        <v>365</v>
      </c>
      <c r="G512" s="322"/>
    </row>
    <row r="513" spans="1:7" x14ac:dyDescent="0.2">
      <c r="A513" s="54"/>
      <c r="B513" s="54"/>
      <c r="C513" s="55"/>
      <c r="D513" s="54"/>
      <c r="E513" s="54"/>
      <c r="F513" s="54"/>
      <c r="G513" s="54"/>
    </row>
    <row r="514" spans="1:7" x14ac:dyDescent="0.2">
      <c r="A514" s="54"/>
      <c r="B514" s="54"/>
      <c r="C514" s="55"/>
      <c r="D514" s="54"/>
      <c r="E514" s="42" t="s">
        <v>611</v>
      </c>
      <c r="F514" s="54"/>
      <c r="G514" s="54"/>
    </row>
    <row r="515" spans="1:7" x14ac:dyDescent="0.2">
      <c r="A515" s="34" t="s">
        <v>668</v>
      </c>
      <c r="B515" s="55"/>
      <c r="C515" s="55"/>
      <c r="D515" s="50" t="str">
        <f t="shared" ref="D515:D519" si="17">CONCATENATE("INDEC-DCTO - Inciso ",A515)</f>
        <v>INDEC-DCTO - Inciso e)</v>
      </c>
      <c r="E515" s="54" t="s">
        <v>650</v>
      </c>
      <c r="F515" s="55" t="s">
        <v>651</v>
      </c>
      <c r="G515" s="54" t="s">
        <v>652</v>
      </c>
    </row>
    <row r="516" spans="1:7" x14ac:dyDescent="0.2">
      <c r="A516" s="34" t="s">
        <v>669</v>
      </c>
      <c r="B516" s="55"/>
      <c r="C516" s="55"/>
      <c r="D516" s="50" t="str">
        <f t="shared" si="17"/>
        <v>INDEC-DCTO - Inciso i)</v>
      </c>
      <c r="E516" s="54" t="s">
        <v>653</v>
      </c>
      <c r="F516" s="55" t="s">
        <v>654</v>
      </c>
      <c r="G516" s="54" t="s">
        <v>655</v>
      </c>
    </row>
    <row r="517" spans="1:7" x14ac:dyDescent="0.2">
      <c r="A517" s="34" t="s">
        <v>670</v>
      </c>
      <c r="B517" s="55"/>
      <c r="C517" s="55"/>
      <c r="D517" s="50" t="str">
        <f t="shared" si="17"/>
        <v>INDEC-DCTO - Inciso k)</v>
      </c>
      <c r="E517" s="54" t="s">
        <v>656</v>
      </c>
      <c r="F517" s="55" t="s">
        <v>657</v>
      </c>
      <c r="G517" s="54" t="s">
        <v>658</v>
      </c>
    </row>
    <row r="518" spans="1:7" x14ac:dyDescent="0.2">
      <c r="A518" s="34" t="s">
        <v>671</v>
      </c>
      <c r="B518" s="55"/>
      <c r="C518" s="55"/>
      <c r="D518" s="50" t="str">
        <f t="shared" si="17"/>
        <v>INDEC-DCTO - Inciso t)</v>
      </c>
      <c r="E518" s="54" t="s">
        <v>659</v>
      </c>
      <c r="F518" s="55" t="s">
        <v>660</v>
      </c>
      <c r="G518" s="54" t="s">
        <v>661</v>
      </c>
    </row>
    <row r="519" spans="1:7" x14ac:dyDescent="0.2">
      <c r="A519" s="34" t="s">
        <v>672</v>
      </c>
      <c r="B519" s="55"/>
      <c r="C519" s="55"/>
      <c r="D519" s="50" t="str">
        <f t="shared" si="17"/>
        <v>INDEC-DCTO - Inciso w)</v>
      </c>
      <c r="E519" s="54" t="s">
        <v>662</v>
      </c>
      <c r="F519" s="55" t="s">
        <v>663</v>
      </c>
      <c r="G519" s="54" t="s">
        <v>664</v>
      </c>
    </row>
    <row r="520" spans="1:7" x14ac:dyDescent="0.2">
      <c r="A520" s="34"/>
      <c r="B520" s="54"/>
      <c r="C520" s="55"/>
      <c r="D520" s="54"/>
      <c r="E520" s="54"/>
      <c r="F520" s="55"/>
      <c r="G520" s="54"/>
    </row>
    <row r="521" spans="1:7" x14ac:dyDescent="0.2">
      <c r="A521" s="34"/>
      <c r="B521" s="54"/>
      <c r="C521" s="55"/>
      <c r="D521" s="54"/>
      <c r="E521" s="42" t="s">
        <v>588</v>
      </c>
      <c r="F521" s="55"/>
      <c r="G521" s="54"/>
    </row>
    <row r="522" spans="1:7" x14ac:dyDescent="0.2">
      <c r="A522" s="34" t="s">
        <v>673</v>
      </c>
      <c r="B522" s="55"/>
      <c r="C522" s="55"/>
      <c r="D522" s="50" t="str">
        <f t="shared" ref="D522" si="18">CONCATENATE("INDEC-DCTO - Inciso ",A522)</f>
        <v>INDEC-DCTO - Inciso j)</v>
      </c>
      <c r="E522" s="54" t="s">
        <v>665</v>
      </c>
      <c r="F522" s="55" t="s">
        <v>666</v>
      </c>
      <c r="G522" s="54" t="s">
        <v>667</v>
      </c>
    </row>
    <row r="523" spans="1:7" x14ac:dyDescent="0.2">
      <c r="A523" s="55"/>
      <c r="B523" s="55"/>
      <c r="C523" s="55"/>
      <c r="D523" s="55"/>
      <c r="E523" s="54"/>
      <c r="F523" s="55"/>
      <c r="G523" s="54"/>
    </row>
    <row r="526" spans="1:7" x14ac:dyDescent="0.2">
      <c r="A526" s="43"/>
      <c r="B526" s="40"/>
      <c r="C526" s="41"/>
      <c r="D526" s="40"/>
      <c r="E526" s="40"/>
    </row>
    <row r="528" spans="1:7" x14ac:dyDescent="0.2">
      <c r="A528" s="32" t="s">
        <v>408</v>
      </c>
      <c r="B528" s="45"/>
      <c r="C528" s="46"/>
      <c r="D528" s="45"/>
    </row>
    <row r="529" spans="1:5" x14ac:dyDescent="0.2">
      <c r="A529" s="47"/>
      <c r="B529" s="47"/>
      <c r="C529" s="50"/>
      <c r="D529" s="47"/>
    </row>
    <row r="530" spans="1:5" x14ac:dyDescent="0.2">
      <c r="A530" s="322" t="s">
        <v>142</v>
      </c>
      <c r="B530" s="322"/>
      <c r="C530" s="322"/>
      <c r="D530" s="321" t="s">
        <v>447</v>
      </c>
      <c r="E530" s="321" t="s">
        <v>143</v>
      </c>
    </row>
    <row r="531" spans="1:5" x14ac:dyDescent="0.2">
      <c r="A531" s="322" t="s">
        <v>144</v>
      </c>
      <c r="B531" s="322"/>
      <c r="C531" s="322"/>
      <c r="D531" s="321"/>
      <c r="E531" s="321"/>
    </row>
    <row r="532" spans="1:5" x14ac:dyDescent="0.2">
      <c r="A532" s="62">
        <v>18000</v>
      </c>
      <c r="B532" s="62" t="s">
        <v>145</v>
      </c>
      <c r="C532" s="50">
        <v>1</v>
      </c>
      <c r="D532" s="34" t="str">
        <f>CONCATENATE("INDEC-GG ",A532,B532,C532)</f>
        <v>INDEC-GG 18000-1</v>
      </c>
      <c r="E532" s="53" t="s">
        <v>409</v>
      </c>
    </row>
    <row r="533" spans="1:5" x14ac:dyDescent="0.2">
      <c r="A533" s="62">
        <v>83107</v>
      </c>
      <c r="B533" s="62" t="s">
        <v>145</v>
      </c>
      <c r="C533" s="50">
        <v>1</v>
      </c>
      <c r="D533" s="34" t="str">
        <f>CONCATENATE("INDEC-GG ",A533,B533,C533)</f>
        <v>INDEC-GG 83107-1</v>
      </c>
      <c r="E533" s="53" t="s">
        <v>410</v>
      </c>
    </row>
    <row r="534" spans="1:5" x14ac:dyDescent="0.2">
      <c r="A534" s="62">
        <v>71240</v>
      </c>
      <c r="B534" s="62" t="s">
        <v>145</v>
      </c>
      <c r="C534" s="50">
        <v>11</v>
      </c>
      <c r="D534" s="34" t="str">
        <f t="shared" ref="D534:D553" si="19">CONCATENATE("INDEC-GG ",A534,B534,C534)</f>
        <v>INDEC-GG 71240-11</v>
      </c>
      <c r="E534" s="49" t="s">
        <v>411</v>
      </c>
    </row>
    <row r="535" spans="1:5" x14ac:dyDescent="0.2">
      <c r="A535" s="62">
        <v>71233</v>
      </c>
      <c r="B535" s="62" t="s">
        <v>145</v>
      </c>
      <c r="C535" s="50">
        <v>11</v>
      </c>
      <c r="D535" s="34" t="str">
        <f t="shared" si="19"/>
        <v>INDEC-GG 71233-11</v>
      </c>
      <c r="E535" s="49" t="s">
        <v>412</v>
      </c>
    </row>
    <row r="536" spans="1:5" x14ac:dyDescent="0.2">
      <c r="A536" s="62">
        <v>51800</v>
      </c>
      <c r="B536" s="62" t="s">
        <v>145</v>
      </c>
      <c r="C536" s="50">
        <v>11</v>
      </c>
      <c r="D536" s="34" t="str">
        <f t="shared" si="19"/>
        <v>INDEC-GG 51800-11</v>
      </c>
      <c r="E536" s="49" t="s">
        <v>413</v>
      </c>
    </row>
    <row r="537" spans="1:5" x14ac:dyDescent="0.2">
      <c r="A537" s="62">
        <v>51800</v>
      </c>
      <c r="B537" s="62" t="s">
        <v>145</v>
      </c>
      <c r="C537" s="50">
        <v>21</v>
      </c>
      <c r="D537" s="34" t="str">
        <f t="shared" si="19"/>
        <v>INDEC-GG 51800-21</v>
      </c>
      <c r="E537" s="53" t="s">
        <v>414</v>
      </c>
    </row>
    <row r="538" spans="1:5" x14ac:dyDescent="0.2">
      <c r="A538" s="62">
        <v>74110</v>
      </c>
      <c r="B538" s="62" t="s">
        <v>145</v>
      </c>
      <c r="C538" s="50">
        <v>11</v>
      </c>
      <c r="D538" s="34" t="str">
        <f t="shared" si="19"/>
        <v>INDEC-GG 74110-11</v>
      </c>
      <c r="E538" s="49" t="s">
        <v>415</v>
      </c>
    </row>
    <row r="539" spans="1:5" x14ac:dyDescent="0.2">
      <c r="A539" s="62">
        <v>51560</v>
      </c>
      <c r="B539" s="62" t="s">
        <v>145</v>
      </c>
      <c r="C539" s="50">
        <v>31</v>
      </c>
      <c r="D539" s="34" t="str">
        <f t="shared" si="19"/>
        <v>INDEC-GG 51560-31</v>
      </c>
      <c r="E539" s="53" t="s">
        <v>416</v>
      </c>
    </row>
    <row r="540" spans="1:5" x14ac:dyDescent="0.2">
      <c r="A540" s="62">
        <v>53111</v>
      </c>
      <c r="B540" s="62" t="s">
        <v>145</v>
      </c>
      <c r="C540" s="50">
        <v>1</v>
      </c>
      <c r="D540" s="34" t="str">
        <f t="shared" si="19"/>
        <v>INDEC-GG 53111-1</v>
      </c>
      <c r="E540" s="49" t="s">
        <v>417</v>
      </c>
    </row>
    <row r="541" spans="1:5" x14ac:dyDescent="0.2">
      <c r="A541" s="62">
        <v>54400</v>
      </c>
      <c r="B541" s="62" t="s">
        <v>145</v>
      </c>
      <c r="C541" s="50">
        <v>1</v>
      </c>
      <c r="D541" s="34" t="str">
        <f t="shared" si="19"/>
        <v>INDEC-GG 54400-1</v>
      </c>
      <c r="E541" s="49" t="s">
        <v>418</v>
      </c>
    </row>
    <row r="542" spans="1:5" x14ac:dyDescent="0.2">
      <c r="A542" s="62">
        <v>18000</v>
      </c>
      <c r="B542" s="62" t="s">
        <v>145</v>
      </c>
      <c r="C542" s="50">
        <v>21</v>
      </c>
      <c r="D542" s="34" t="str">
        <f t="shared" si="19"/>
        <v>INDEC-GG 18000-21</v>
      </c>
      <c r="E542" s="49" t="s">
        <v>419</v>
      </c>
    </row>
    <row r="543" spans="1:5" x14ac:dyDescent="0.2">
      <c r="A543" s="62">
        <v>18000</v>
      </c>
      <c r="B543" s="62" t="s">
        <v>145</v>
      </c>
      <c r="C543" s="50">
        <v>22</v>
      </c>
      <c r="D543" s="34" t="str">
        <f t="shared" si="19"/>
        <v>INDEC-GG 18000-22</v>
      </c>
      <c r="E543" s="49" t="s">
        <v>420</v>
      </c>
    </row>
    <row r="544" spans="1:5" x14ac:dyDescent="0.2">
      <c r="A544" s="62">
        <v>88700</v>
      </c>
      <c r="B544" s="62" t="s">
        <v>145</v>
      </c>
      <c r="C544" s="50">
        <v>2</v>
      </c>
      <c r="D544" s="34" t="str">
        <f t="shared" si="19"/>
        <v>INDEC-GG 88700-2</v>
      </c>
      <c r="E544" s="49" t="s">
        <v>421</v>
      </c>
    </row>
    <row r="545" spans="1:5" x14ac:dyDescent="0.2">
      <c r="A545" s="62">
        <v>88700</v>
      </c>
      <c r="B545" s="62" t="s">
        <v>145</v>
      </c>
      <c r="C545" s="50">
        <v>31</v>
      </c>
      <c r="D545" s="34" t="str">
        <f t="shared" si="19"/>
        <v>INDEC-GG 88700-31</v>
      </c>
      <c r="E545" s="53" t="s">
        <v>422</v>
      </c>
    </row>
    <row r="546" spans="1:5" x14ac:dyDescent="0.2">
      <c r="A546" s="62"/>
      <c r="B546" s="62"/>
      <c r="C546" s="50"/>
      <c r="D546" s="34" t="str">
        <f t="shared" ref="D546" si="20">CONCATENATE(A546,B546,C546)</f>
        <v/>
      </c>
      <c r="E546" s="53" t="s">
        <v>423</v>
      </c>
    </row>
    <row r="547" spans="1:5" x14ac:dyDescent="0.2">
      <c r="A547" s="62">
        <v>88700</v>
      </c>
      <c r="B547" s="62" t="s">
        <v>145</v>
      </c>
      <c r="C547" s="50">
        <v>1</v>
      </c>
      <c r="D547" s="34" t="str">
        <f t="shared" si="19"/>
        <v>INDEC-GG 88700-1</v>
      </c>
      <c r="E547" s="53" t="s">
        <v>424</v>
      </c>
    </row>
    <row r="548" spans="1:5" x14ac:dyDescent="0.2">
      <c r="A548" s="62">
        <v>31210</v>
      </c>
      <c r="B548" s="62" t="s">
        <v>145</v>
      </c>
      <c r="C548" s="50">
        <v>11</v>
      </c>
      <c r="D548" s="34" t="str">
        <f t="shared" si="19"/>
        <v>INDEC-GG 31210-11</v>
      </c>
      <c r="E548" s="53" t="s">
        <v>425</v>
      </c>
    </row>
    <row r="549" spans="1:5" x14ac:dyDescent="0.2">
      <c r="A549" s="62">
        <v>81295</v>
      </c>
      <c r="B549" s="62" t="s">
        <v>145</v>
      </c>
      <c r="C549" s="50">
        <v>1</v>
      </c>
      <c r="D549" s="34" t="str">
        <f t="shared" si="19"/>
        <v>INDEC-GG 81295-1</v>
      </c>
      <c r="E549" s="53" t="s">
        <v>426</v>
      </c>
    </row>
    <row r="550" spans="1:5" x14ac:dyDescent="0.2">
      <c r="A550" s="62">
        <v>81297</v>
      </c>
      <c r="B550" s="62" t="s">
        <v>145</v>
      </c>
      <c r="C550" s="50">
        <v>1</v>
      </c>
      <c r="D550" s="34" t="str">
        <f t="shared" si="19"/>
        <v>INDEC-GG 81297-1</v>
      </c>
      <c r="E550" s="49" t="s">
        <v>427</v>
      </c>
    </row>
    <row r="551" spans="1:5" x14ac:dyDescent="0.2">
      <c r="A551" s="62">
        <v>51560</v>
      </c>
      <c r="B551" s="62" t="s">
        <v>145</v>
      </c>
      <c r="C551" s="50">
        <v>21</v>
      </c>
      <c r="D551" s="34" t="str">
        <f t="shared" si="19"/>
        <v>INDEC-GG 51560-21</v>
      </c>
      <c r="E551" s="53" t="s">
        <v>428</v>
      </c>
    </row>
    <row r="552" spans="1:5" x14ac:dyDescent="0.2">
      <c r="A552" s="62">
        <v>31100</v>
      </c>
      <c r="B552" s="62" t="s">
        <v>145</v>
      </c>
      <c r="C552" s="50">
        <v>11</v>
      </c>
      <c r="D552" s="34" t="str">
        <f t="shared" si="19"/>
        <v>INDEC-GG 31100-11</v>
      </c>
      <c r="E552" s="53" t="s">
        <v>429</v>
      </c>
    </row>
    <row r="553" spans="1:5" x14ac:dyDescent="0.2">
      <c r="A553" s="62">
        <v>53211</v>
      </c>
      <c r="B553" s="62" t="s">
        <v>145</v>
      </c>
      <c r="C553" s="50">
        <v>11</v>
      </c>
      <c r="D553" s="34" t="str">
        <f t="shared" si="19"/>
        <v>INDEC-GG 53211-11</v>
      </c>
      <c r="E553" s="49" t="s">
        <v>430</v>
      </c>
    </row>
    <row r="556" spans="1:5" x14ac:dyDescent="0.2">
      <c r="A556" s="32" t="s">
        <v>827</v>
      </c>
    </row>
    <row r="557" spans="1:5" x14ac:dyDescent="0.2">
      <c r="A557" s="32" t="s">
        <v>828</v>
      </c>
    </row>
    <row r="559" spans="1:5" x14ac:dyDescent="0.2">
      <c r="A559" s="36">
        <v>1</v>
      </c>
      <c r="D559" s="34" t="str">
        <f>CONCATENATE("DNV-T I - ",A559)</f>
        <v>DNV-T I - 1</v>
      </c>
      <c r="E559" s="36" t="s">
        <v>367</v>
      </c>
    </row>
    <row r="560" spans="1:5" x14ac:dyDescent="0.2">
      <c r="A560" s="36">
        <v>2</v>
      </c>
      <c r="D560" s="34" t="str">
        <f t="shared" ref="D560:D623" si="21">CONCATENATE("DNV-T I - ",A560)</f>
        <v>DNV-T I - 2</v>
      </c>
      <c r="E560" s="36" t="s">
        <v>829</v>
      </c>
    </row>
    <row r="561" spans="1:5" x14ac:dyDescent="0.2">
      <c r="A561" s="36">
        <v>3</v>
      </c>
      <c r="D561" s="34" t="str">
        <f t="shared" si="21"/>
        <v>DNV-T I - 3</v>
      </c>
      <c r="E561" s="36" t="s">
        <v>830</v>
      </c>
    </row>
    <row r="562" spans="1:5" x14ac:dyDescent="0.2">
      <c r="A562" s="36">
        <v>4</v>
      </c>
      <c r="D562" s="34" t="str">
        <f t="shared" si="21"/>
        <v>DNV-T I - 4</v>
      </c>
      <c r="E562" s="36" t="s">
        <v>831</v>
      </c>
    </row>
    <row r="563" spans="1:5" x14ac:dyDescent="0.2">
      <c r="A563" s="36">
        <v>5</v>
      </c>
      <c r="D563" s="34" t="str">
        <f t="shared" si="21"/>
        <v>DNV-T I - 5</v>
      </c>
      <c r="E563" s="36" t="s">
        <v>832</v>
      </c>
    </row>
    <row r="564" spans="1:5" x14ac:dyDescent="0.2">
      <c r="A564" s="36">
        <v>6</v>
      </c>
      <c r="D564" s="34" t="str">
        <f t="shared" si="21"/>
        <v>DNV-T I - 6</v>
      </c>
      <c r="E564" s="36" t="s">
        <v>833</v>
      </c>
    </row>
    <row r="565" spans="1:5" x14ac:dyDescent="0.2">
      <c r="A565" s="36">
        <v>7</v>
      </c>
      <c r="D565" s="34" t="str">
        <f t="shared" si="21"/>
        <v>DNV-T I - 7</v>
      </c>
      <c r="E565" s="36" t="s">
        <v>834</v>
      </c>
    </row>
    <row r="566" spans="1:5" x14ac:dyDescent="0.2">
      <c r="A566" s="36">
        <v>8</v>
      </c>
      <c r="D566" s="34" t="str">
        <f t="shared" si="21"/>
        <v>DNV-T I - 8</v>
      </c>
      <c r="E566" s="36" t="s">
        <v>835</v>
      </c>
    </row>
    <row r="567" spans="1:5" x14ac:dyDescent="0.2">
      <c r="A567" s="36">
        <v>9</v>
      </c>
      <c r="D567" s="34" t="str">
        <f t="shared" si="21"/>
        <v>DNV-T I - 9</v>
      </c>
      <c r="E567" s="36" t="s">
        <v>836</v>
      </c>
    </row>
    <row r="568" spans="1:5" x14ac:dyDescent="0.2">
      <c r="A568" s="36">
        <v>10</v>
      </c>
      <c r="D568" s="34" t="str">
        <f t="shared" si="21"/>
        <v>DNV-T I - 10</v>
      </c>
      <c r="E568" s="36" t="s">
        <v>837</v>
      </c>
    </row>
    <row r="569" spans="1:5" x14ac:dyDescent="0.2">
      <c r="A569" s="36">
        <v>11</v>
      </c>
      <c r="D569" s="34" t="str">
        <f t="shared" si="21"/>
        <v>DNV-T I - 11</v>
      </c>
      <c r="E569" s="36" t="s">
        <v>838</v>
      </c>
    </row>
    <row r="570" spans="1:5" x14ac:dyDescent="0.2">
      <c r="A570" s="36">
        <v>12</v>
      </c>
      <c r="D570" s="34" t="str">
        <f t="shared" si="21"/>
        <v>DNV-T I - 12</v>
      </c>
      <c r="E570" s="36" t="s">
        <v>839</v>
      </c>
    </row>
    <row r="571" spans="1:5" x14ac:dyDescent="0.2">
      <c r="A571" s="36">
        <v>13</v>
      </c>
      <c r="D571" s="34" t="str">
        <f t="shared" si="21"/>
        <v>DNV-T I - 13</v>
      </c>
      <c r="E571" s="36" t="s">
        <v>840</v>
      </c>
    </row>
    <row r="572" spans="1:5" x14ac:dyDescent="0.2">
      <c r="A572" s="36">
        <v>14</v>
      </c>
      <c r="D572" s="34" t="str">
        <f t="shared" si="21"/>
        <v>DNV-T I - 14</v>
      </c>
      <c r="E572" s="36" t="s">
        <v>841</v>
      </c>
    </row>
    <row r="573" spans="1:5" x14ac:dyDescent="0.2">
      <c r="A573" s="36">
        <v>15</v>
      </c>
      <c r="D573" s="34" t="str">
        <f t="shared" si="21"/>
        <v>DNV-T I - 15</v>
      </c>
      <c r="E573" s="36" t="s">
        <v>842</v>
      </c>
    </row>
    <row r="574" spans="1:5" x14ac:dyDescent="0.2">
      <c r="A574" s="36">
        <v>16</v>
      </c>
      <c r="D574" s="34" t="str">
        <f t="shared" si="21"/>
        <v>DNV-T I - 16</v>
      </c>
      <c r="E574" s="36" t="s">
        <v>843</v>
      </c>
    </row>
    <row r="575" spans="1:5" x14ac:dyDescent="0.2">
      <c r="A575" s="36">
        <v>17</v>
      </c>
      <c r="D575" s="34" t="str">
        <f t="shared" si="21"/>
        <v>DNV-T I - 17</v>
      </c>
      <c r="E575" s="36" t="s">
        <v>844</v>
      </c>
    </row>
    <row r="576" spans="1:5" x14ac:dyDescent="0.2">
      <c r="A576" s="36">
        <v>18</v>
      </c>
      <c r="D576" s="34" t="str">
        <f t="shared" si="21"/>
        <v>DNV-T I - 18</v>
      </c>
      <c r="E576" s="36" t="s">
        <v>845</v>
      </c>
    </row>
    <row r="577" spans="1:5" x14ac:dyDescent="0.2">
      <c r="A577" s="36">
        <v>19</v>
      </c>
      <c r="D577" s="34" t="str">
        <f t="shared" si="21"/>
        <v>DNV-T I - 19</v>
      </c>
      <c r="E577" s="36" t="s">
        <v>846</v>
      </c>
    </row>
    <row r="578" spans="1:5" x14ac:dyDescent="0.2">
      <c r="A578" s="36">
        <v>20</v>
      </c>
      <c r="D578" s="34" t="str">
        <f t="shared" si="21"/>
        <v>DNV-T I - 20</v>
      </c>
      <c r="E578" s="36" t="s">
        <v>847</v>
      </c>
    </row>
    <row r="579" spans="1:5" x14ac:dyDescent="0.2">
      <c r="A579" s="36">
        <v>21</v>
      </c>
      <c r="D579" s="34" t="str">
        <f t="shared" si="21"/>
        <v>DNV-T I - 21</v>
      </c>
      <c r="E579" s="36" t="s">
        <v>848</v>
      </c>
    </row>
    <row r="580" spans="1:5" x14ac:dyDescent="0.2">
      <c r="A580" s="36">
        <v>22</v>
      </c>
      <c r="D580" s="34" t="str">
        <f t="shared" si="21"/>
        <v>DNV-T I - 22</v>
      </c>
      <c r="E580" s="36" t="s">
        <v>849</v>
      </c>
    </row>
    <row r="581" spans="1:5" x14ac:dyDescent="0.2">
      <c r="A581" s="36">
        <v>23</v>
      </c>
      <c r="D581" s="34" t="str">
        <f t="shared" si="21"/>
        <v>DNV-T I - 23</v>
      </c>
      <c r="E581" s="36" t="s">
        <v>850</v>
      </c>
    </row>
    <row r="582" spans="1:5" x14ac:dyDescent="0.2">
      <c r="A582" s="36">
        <v>24</v>
      </c>
      <c r="D582" s="34" t="str">
        <f t="shared" si="21"/>
        <v>DNV-T I - 24</v>
      </c>
      <c r="E582" s="36" t="s">
        <v>851</v>
      </c>
    </row>
    <row r="583" spans="1:5" x14ac:dyDescent="0.2">
      <c r="A583" s="36">
        <v>25</v>
      </c>
      <c r="D583" s="34" t="str">
        <f t="shared" si="21"/>
        <v>DNV-T I - 25</v>
      </c>
      <c r="E583" s="36" t="s">
        <v>852</v>
      </c>
    </row>
    <row r="584" spans="1:5" x14ac:dyDescent="0.2">
      <c r="A584" s="36">
        <v>26</v>
      </c>
      <c r="D584" s="34" t="str">
        <f t="shared" si="21"/>
        <v>DNV-T I - 26</v>
      </c>
      <c r="E584" s="36" t="s">
        <v>853</v>
      </c>
    </row>
    <row r="585" spans="1:5" x14ac:dyDescent="0.2">
      <c r="A585" s="36">
        <v>27</v>
      </c>
      <c r="D585" s="34" t="str">
        <f t="shared" si="21"/>
        <v>DNV-T I - 27</v>
      </c>
      <c r="E585" s="36" t="s">
        <v>854</v>
      </c>
    </row>
    <row r="586" spans="1:5" x14ac:dyDescent="0.2">
      <c r="A586" s="36">
        <v>28</v>
      </c>
      <c r="D586" s="34" t="str">
        <f t="shared" si="21"/>
        <v>DNV-T I - 28</v>
      </c>
      <c r="E586" s="36" t="s">
        <v>855</v>
      </c>
    </row>
    <row r="587" spans="1:5" x14ac:dyDescent="0.2">
      <c r="A587" s="36">
        <v>29</v>
      </c>
      <c r="D587" s="34" t="str">
        <f t="shared" si="21"/>
        <v>DNV-T I - 29</v>
      </c>
      <c r="E587" s="36" t="s">
        <v>856</v>
      </c>
    </row>
    <row r="588" spans="1:5" x14ac:dyDescent="0.2">
      <c r="A588" s="36">
        <v>30</v>
      </c>
      <c r="D588" s="34" t="str">
        <f t="shared" si="21"/>
        <v>DNV-T I - 30</v>
      </c>
      <c r="E588" s="36" t="s">
        <v>857</v>
      </c>
    </row>
    <row r="589" spans="1:5" x14ac:dyDescent="0.2">
      <c r="A589" s="36">
        <v>31</v>
      </c>
      <c r="D589" s="34" t="str">
        <f t="shared" si="21"/>
        <v>DNV-T I - 31</v>
      </c>
      <c r="E589" s="36" t="s">
        <v>858</v>
      </c>
    </row>
    <row r="590" spans="1:5" x14ac:dyDescent="0.2">
      <c r="A590" s="36">
        <v>32</v>
      </c>
      <c r="D590" s="34" t="str">
        <f t="shared" si="21"/>
        <v>DNV-T I - 32</v>
      </c>
      <c r="E590" s="36" t="s">
        <v>859</v>
      </c>
    </row>
    <row r="591" spans="1:5" x14ac:dyDescent="0.2">
      <c r="A591" s="36">
        <v>33</v>
      </c>
      <c r="D591" s="34" t="str">
        <f t="shared" si="21"/>
        <v>DNV-T I - 33</v>
      </c>
      <c r="E591" s="36" t="s">
        <v>860</v>
      </c>
    </row>
    <row r="592" spans="1:5" x14ac:dyDescent="0.2">
      <c r="A592" s="36">
        <v>34</v>
      </c>
      <c r="D592" s="34" t="str">
        <f t="shared" si="21"/>
        <v>DNV-T I - 34</v>
      </c>
      <c r="E592" s="36" t="s">
        <v>861</v>
      </c>
    </row>
    <row r="593" spans="1:5" x14ac:dyDescent="0.2">
      <c r="A593" s="36">
        <v>35</v>
      </c>
      <c r="D593" s="34" t="str">
        <f t="shared" si="21"/>
        <v>DNV-T I - 35</v>
      </c>
      <c r="E593" s="36" t="s">
        <v>862</v>
      </c>
    </row>
    <row r="594" spans="1:5" x14ac:dyDescent="0.2">
      <c r="A594" s="36">
        <v>36</v>
      </c>
      <c r="D594" s="34" t="str">
        <f t="shared" si="21"/>
        <v>DNV-T I - 36</v>
      </c>
      <c r="E594" s="36" t="s">
        <v>863</v>
      </c>
    </row>
    <row r="595" spans="1:5" x14ac:dyDescent="0.2">
      <c r="A595" s="36">
        <v>37</v>
      </c>
      <c r="D595" s="34" t="str">
        <f t="shared" si="21"/>
        <v>DNV-T I - 37</v>
      </c>
      <c r="E595" s="36" t="s">
        <v>864</v>
      </c>
    </row>
    <row r="596" spans="1:5" x14ac:dyDescent="0.2">
      <c r="A596" s="36">
        <v>38</v>
      </c>
      <c r="D596" s="34" t="str">
        <f t="shared" si="21"/>
        <v>DNV-T I - 38</v>
      </c>
      <c r="E596" s="36" t="s">
        <v>865</v>
      </c>
    </row>
    <row r="597" spans="1:5" x14ac:dyDescent="0.2">
      <c r="A597" s="36">
        <v>39</v>
      </c>
      <c r="D597" s="34" t="str">
        <f t="shared" si="21"/>
        <v>DNV-T I - 39</v>
      </c>
      <c r="E597" s="36" t="s">
        <v>866</v>
      </c>
    </row>
    <row r="598" spans="1:5" x14ac:dyDescent="0.2">
      <c r="A598" s="36">
        <v>40</v>
      </c>
      <c r="D598" s="34" t="str">
        <f t="shared" si="21"/>
        <v>DNV-T I - 40</v>
      </c>
      <c r="E598" s="36" t="s">
        <v>867</v>
      </c>
    </row>
    <row r="599" spans="1:5" x14ac:dyDescent="0.2">
      <c r="A599" s="36">
        <v>41</v>
      </c>
      <c r="D599" s="34" t="str">
        <f t="shared" si="21"/>
        <v>DNV-T I - 41</v>
      </c>
      <c r="E599" s="36" t="s">
        <v>868</v>
      </c>
    </row>
    <row r="600" spans="1:5" x14ac:dyDescent="0.2">
      <c r="A600" s="36">
        <v>42</v>
      </c>
      <c r="D600" s="34" t="str">
        <f t="shared" si="21"/>
        <v>DNV-T I - 42</v>
      </c>
      <c r="E600" s="36" t="s">
        <v>869</v>
      </c>
    </row>
    <row r="601" spans="1:5" x14ac:dyDescent="0.2">
      <c r="A601" s="36">
        <v>43</v>
      </c>
      <c r="D601" s="34" t="str">
        <f t="shared" si="21"/>
        <v>DNV-T I - 43</v>
      </c>
      <c r="E601" s="36" t="s">
        <v>870</v>
      </c>
    </row>
    <row r="602" spans="1:5" x14ac:dyDescent="0.2">
      <c r="A602" s="36">
        <v>44</v>
      </c>
      <c r="D602" s="34" t="str">
        <f t="shared" si="21"/>
        <v>DNV-T I - 44</v>
      </c>
      <c r="E602" s="36" t="s">
        <v>871</v>
      </c>
    </row>
    <row r="603" spans="1:5" x14ac:dyDescent="0.2">
      <c r="A603" s="36">
        <v>45</v>
      </c>
      <c r="D603" s="34" t="str">
        <f t="shared" si="21"/>
        <v>DNV-T I - 45</v>
      </c>
      <c r="E603" s="36" t="s">
        <v>872</v>
      </c>
    </row>
    <row r="604" spans="1:5" x14ac:dyDescent="0.2">
      <c r="A604" s="36">
        <v>46</v>
      </c>
      <c r="D604" s="34" t="str">
        <f t="shared" si="21"/>
        <v>DNV-T I - 46</v>
      </c>
      <c r="E604" s="36" t="s">
        <v>873</v>
      </c>
    </row>
    <row r="605" spans="1:5" x14ac:dyDescent="0.2">
      <c r="A605" s="36">
        <v>47</v>
      </c>
      <c r="D605" s="34" t="str">
        <f t="shared" si="21"/>
        <v>DNV-T I - 47</v>
      </c>
      <c r="E605" s="36" t="s">
        <v>874</v>
      </c>
    </row>
    <row r="606" spans="1:5" x14ac:dyDescent="0.2">
      <c r="A606" s="36">
        <v>48</v>
      </c>
      <c r="D606" s="34" t="str">
        <f t="shared" si="21"/>
        <v>DNV-T I - 48</v>
      </c>
      <c r="E606" s="36" t="s">
        <v>875</v>
      </c>
    </row>
    <row r="607" spans="1:5" x14ac:dyDescent="0.2">
      <c r="A607" s="36">
        <v>49</v>
      </c>
      <c r="D607" s="34" t="str">
        <f t="shared" si="21"/>
        <v>DNV-T I - 49</v>
      </c>
      <c r="E607" s="36" t="s">
        <v>876</v>
      </c>
    </row>
    <row r="608" spans="1:5" x14ac:dyDescent="0.2">
      <c r="A608" s="36">
        <v>50</v>
      </c>
      <c r="D608" s="34" t="str">
        <f t="shared" si="21"/>
        <v>DNV-T I - 50</v>
      </c>
      <c r="E608" s="36" t="s">
        <v>877</v>
      </c>
    </row>
    <row r="609" spans="1:5" x14ac:dyDescent="0.2">
      <c r="A609" s="36">
        <v>51</v>
      </c>
      <c r="D609" s="34" t="str">
        <f t="shared" si="21"/>
        <v>DNV-T I - 51</v>
      </c>
      <c r="E609" s="36" t="s">
        <v>878</v>
      </c>
    </row>
    <row r="610" spans="1:5" x14ac:dyDescent="0.2">
      <c r="A610" s="36">
        <v>52</v>
      </c>
      <c r="D610" s="34" t="str">
        <f t="shared" si="21"/>
        <v>DNV-T I - 52</v>
      </c>
      <c r="E610" s="36" t="s">
        <v>879</v>
      </c>
    </row>
    <row r="611" spans="1:5" x14ac:dyDescent="0.2">
      <c r="A611" s="36">
        <v>53</v>
      </c>
      <c r="D611" s="34" t="str">
        <f t="shared" si="21"/>
        <v>DNV-T I - 53</v>
      </c>
      <c r="E611" s="36" t="s">
        <v>880</v>
      </c>
    </row>
    <row r="612" spans="1:5" x14ac:dyDescent="0.2">
      <c r="A612" s="36">
        <v>54</v>
      </c>
      <c r="D612" s="34" t="str">
        <f t="shared" si="21"/>
        <v>DNV-T I - 54</v>
      </c>
      <c r="E612" s="36" t="s">
        <v>881</v>
      </c>
    </row>
    <row r="613" spans="1:5" x14ac:dyDescent="0.2">
      <c r="A613" s="36">
        <v>55</v>
      </c>
      <c r="D613" s="34" t="str">
        <f t="shared" si="21"/>
        <v>DNV-T I - 55</v>
      </c>
      <c r="E613" s="36" t="s">
        <v>882</v>
      </c>
    </row>
    <row r="614" spans="1:5" x14ac:dyDescent="0.2">
      <c r="A614" s="36">
        <v>56</v>
      </c>
      <c r="D614" s="34" t="str">
        <f t="shared" si="21"/>
        <v>DNV-T I - 56</v>
      </c>
      <c r="E614" s="36" t="s">
        <v>883</v>
      </c>
    </row>
    <row r="615" spans="1:5" x14ac:dyDescent="0.2">
      <c r="A615" s="36">
        <v>57</v>
      </c>
      <c r="D615" s="34" t="str">
        <f t="shared" si="21"/>
        <v>DNV-T I - 57</v>
      </c>
      <c r="E615" s="36" t="s">
        <v>884</v>
      </c>
    </row>
    <row r="616" spans="1:5" x14ac:dyDescent="0.2">
      <c r="A616" s="36">
        <v>58</v>
      </c>
      <c r="D616" s="34" t="str">
        <f t="shared" si="21"/>
        <v>DNV-T I - 58</v>
      </c>
      <c r="E616" s="36" t="s">
        <v>885</v>
      </c>
    </row>
    <row r="617" spans="1:5" x14ac:dyDescent="0.2">
      <c r="A617" s="36">
        <v>59</v>
      </c>
      <c r="D617" s="34" t="str">
        <f t="shared" si="21"/>
        <v>DNV-T I - 59</v>
      </c>
      <c r="E617" s="36" t="s">
        <v>886</v>
      </c>
    </row>
    <row r="618" spans="1:5" x14ac:dyDescent="0.2">
      <c r="A618" s="36">
        <v>60</v>
      </c>
      <c r="D618" s="34" t="str">
        <f t="shared" si="21"/>
        <v>DNV-T I - 60</v>
      </c>
      <c r="E618" s="36" t="s">
        <v>887</v>
      </c>
    </row>
    <row r="619" spans="1:5" x14ac:dyDescent="0.2">
      <c r="A619" s="36">
        <v>61</v>
      </c>
      <c r="D619" s="34" t="str">
        <f t="shared" si="21"/>
        <v>DNV-T I - 61</v>
      </c>
      <c r="E619" s="36" t="s">
        <v>888</v>
      </c>
    </row>
    <row r="620" spans="1:5" x14ac:dyDescent="0.2">
      <c r="A620" s="36">
        <v>62</v>
      </c>
      <c r="D620" s="34" t="str">
        <f t="shared" si="21"/>
        <v>DNV-T I - 62</v>
      </c>
      <c r="E620" s="36" t="s">
        <v>889</v>
      </c>
    </row>
    <row r="621" spans="1:5" x14ac:dyDescent="0.2">
      <c r="A621" s="36">
        <v>63</v>
      </c>
      <c r="D621" s="34" t="str">
        <f t="shared" si="21"/>
        <v>DNV-T I - 63</v>
      </c>
      <c r="E621" s="36" t="s">
        <v>890</v>
      </c>
    </row>
    <row r="622" spans="1:5" x14ac:dyDescent="0.2">
      <c r="A622" s="36">
        <v>64</v>
      </c>
      <c r="D622" s="34" t="str">
        <f t="shared" si="21"/>
        <v>DNV-T I - 64</v>
      </c>
      <c r="E622" s="36" t="s">
        <v>891</v>
      </c>
    </row>
    <row r="623" spans="1:5" x14ac:dyDescent="0.2">
      <c r="A623" s="36">
        <v>65</v>
      </c>
      <c r="D623" s="34" t="str">
        <f t="shared" si="21"/>
        <v>DNV-T I - 65</v>
      </c>
      <c r="E623" s="36" t="s">
        <v>892</v>
      </c>
    </row>
    <row r="624" spans="1:5" x14ac:dyDescent="0.2">
      <c r="A624" s="36">
        <v>66</v>
      </c>
      <c r="D624" s="34" t="str">
        <f t="shared" ref="D624:D679" si="22">CONCATENATE("DNV-T I - ",A624)</f>
        <v>DNV-T I - 66</v>
      </c>
      <c r="E624" s="36" t="s">
        <v>893</v>
      </c>
    </row>
    <row r="625" spans="1:5" x14ac:dyDescent="0.2">
      <c r="A625" s="36">
        <v>67</v>
      </c>
      <c r="D625" s="34" t="str">
        <f t="shared" si="22"/>
        <v>DNV-T I - 67</v>
      </c>
      <c r="E625" s="36" t="s">
        <v>894</v>
      </c>
    </row>
    <row r="626" spans="1:5" x14ac:dyDescent="0.2">
      <c r="A626" s="36">
        <v>68</v>
      </c>
      <c r="D626" s="34" t="str">
        <f t="shared" si="22"/>
        <v>DNV-T I - 68</v>
      </c>
      <c r="E626" s="36" t="s">
        <v>895</v>
      </c>
    </row>
    <row r="627" spans="1:5" x14ac:dyDescent="0.2">
      <c r="A627" s="36">
        <v>69</v>
      </c>
      <c r="D627" s="34" t="str">
        <f t="shared" si="22"/>
        <v>DNV-T I - 69</v>
      </c>
      <c r="E627" s="36" t="s">
        <v>896</v>
      </c>
    </row>
    <row r="628" spans="1:5" x14ac:dyDescent="0.2">
      <c r="A628" s="36">
        <v>70</v>
      </c>
      <c r="D628" s="34" t="str">
        <f t="shared" si="22"/>
        <v>DNV-T I - 70</v>
      </c>
      <c r="E628" s="36" t="s">
        <v>897</v>
      </c>
    </row>
    <row r="629" spans="1:5" x14ac:dyDescent="0.2">
      <c r="A629" s="36">
        <v>71</v>
      </c>
      <c r="D629" s="34" t="str">
        <f t="shared" si="22"/>
        <v>DNV-T I - 71</v>
      </c>
      <c r="E629" s="36" t="s">
        <v>898</v>
      </c>
    </row>
    <row r="630" spans="1:5" x14ac:dyDescent="0.2">
      <c r="A630" s="36">
        <v>72</v>
      </c>
      <c r="D630" s="34" t="str">
        <f t="shared" si="22"/>
        <v>DNV-T I - 72</v>
      </c>
      <c r="E630" s="36" t="s">
        <v>899</v>
      </c>
    </row>
    <row r="631" spans="1:5" x14ac:dyDescent="0.2">
      <c r="A631" s="36">
        <v>73</v>
      </c>
      <c r="D631" s="34" t="str">
        <f t="shared" si="22"/>
        <v>DNV-T I - 73</v>
      </c>
      <c r="E631" s="36" t="s">
        <v>900</v>
      </c>
    </row>
    <row r="632" spans="1:5" x14ac:dyDescent="0.2">
      <c r="A632" s="36">
        <v>74</v>
      </c>
      <c r="D632" s="34" t="str">
        <f t="shared" si="22"/>
        <v>DNV-T I - 74</v>
      </c>
      <c r="E632" s="36" t="s">
        <v>901</v>
      </c>
    </row>
    <row r="633" spans="1:5" x14ac:dyDescent="0.2">
      <c r="A633" s="36">
        <v>75</v>
      </c>
      <c r="D633" s="34" t="str">
        <f t="shared" si="22"/>
        <v>DNV-T I - 75</v>
      </c>
      <c r="E633" s="36" t="s">
        <v>902</v>
      </c>
    </row>
    <row r="634" spans="1:5" ht="11.25" customHeight="1" x14ac:dyDescent="0.2">
      <c r="A634" s="36">
        <v>76</v>
      </c>
      <c r="D634" s="34" t="str">
        <f t="shared" si="22"/>
        <v>DNV-T I - 76</v>
      </c>
      <c r="E634" s="36" t="s">
        <v>903</v>
      </c>
    </row>
    <row r="635" spans="1:5" ht="11.25" customHeight="1" x14ac:dyDescent="0.2">
      <c r="D635" s="34" t="str">
        <f t="shared" si="22"/>
        <v xml:space="preserve">DNV-T I - </v>
      </c>
    </row>
    <row r="636" spans="1:5" x14ac:dyDescent="0.2">
      <c r="A636" s="36">
        <v>77</v>
      </c>
      <c r="D636" s="34" t="str">
        <f t="shared" si="22"/>
        <v>DNV-T I - 77</v>
      </c>
      <c r="E636" s="36" t="s">
        <v>904</v>
      </c>
    </row>
    <row r="637" spans="1:5" x14ac:dyDescent="0.2">
      <c r="A637" s="36">
        <v>78</v>
      </c>
      <c r="D637" s="34" t="str">
        <f t="shared" si="22"/>
        <v>DNV-T I - 78</v>
      </c>
      <c r="E637" s="36" t="s">
        <v>905</v>
      </c>
    </row>
    <row r="638" spans="1:5" x14ac:dyDescent="0.2">
      <c r="A638" s="36">
        <v>79</v>
      </c>
      <c r="D638" s="34" t="str">
        <f t="shared" si="22"/>
        <v>DNV-T I - 79</v>
      </c>
      <c r="E638" s="36" t="s">
        <v>906</v>
      </c>
    </row>
    <row r="639" spans="1:5" x14ac:dyDescent="0.2">
      <c r="A639" s="36">
        <v>80</v>
      </c>
      <c r="D639" s="34" t="str">
        <f t="shared" si="22"/>
        <v>DNV-T I - 80</v>
      </c>
      <c r="E639" s="36" t="s">
        <v>907</v>
      </c>
    </row>
    <row r="640" spans="1:5" x14ac:dyDescent="0.2">
      <c r="A640" s="36">
        <v>81</v>
      </c>
      <c r="D640" s="34" t="str">
        <f t="shared" si="22"/>
        <v>DNV-T I - 81</v>
      </c>
      <c r="E640" s="36" t="s">
        <v>908</v>
      </c>
    </row>
    <row r="641" spans="1:5" x14ac:dyDescent="0.2">
      <c r="A641" s="36">
        <v>82</v>
      </c>
      <c r="D641" s="34" t="str">
        <f t="shared" si="22"/>
        <v>DNV-T I - 82</v>
      </c>
      <c r="E641" s="36" t="s">
        <v>909</v>
      </c>
    </row>
    <row r="642" spans="1:5" x14ac:dyDescent="0.2">
      <c r="A642" s="36">
        <v>83</v>
      </c>
      <c r="D642" s="34" t="str">
        <f t="shared" si="22"/>
        <v>DNV-T I - 83</v>
      </c>
      <c r="E642" s="36" t="s">
        <v>910</v>
      </c>
    </row>
    <row r="643" spans="1:5" ht="11.25" customHeight="1" x14ac:dyDescent="0.2">
      <c r="A643" s="36">
        <v>84</v>
      </c>
      <c r="D643" s="34" t="str">
        <f t="shared" si="22"/>
        <v>DNV-T I - 84</v>
      </c>
      <c r="E643" s="36" t="s">
        <v>911</v>
      </c>
    </row>
    <row r="644" spans="1:5" ht="11.25" customHeight="1" x14ac:dyDescent="0.2">
      <c r="D644" s="34" t="str">
        <f t="shared" si="22"/>
        <v xml:space="preserve">DNV-T I - </v>
      </c>
    </row>
    <row r="645" spans="1:5" ht="11.25" customHeight="1" x14ac:dyDescent="0.2">
      <c r="A645" s="36">
        <v>85</v>
      </c>
      <c r="D645" s="34" t="str">
        <f t="shared" si="22"/>
        <v>DNV-T I - 85</v>
      </c>
      <c r="E645" s="36" t="s">
        <v>912</v>
      </c>
    </row>
    <row r="646" spans="1:5" ht="11.25" customHeight="1" x14ac:dyDescent="0.2">
      <c r="D646" s="34" t="str">
        <f t="shared" si="22"/>
        <v xml:space="preserve">DNV-T I - </v>
      </c>
    </row>
    <row r="647" spans="1:5" x14ac:dyDescent="0.2">
      <c r="A647" s="36">
        <v>86</v>
      </c>
      <c r="D647" s="34" t="str">
        <f t="shared" si="22"/>
        <v>DNV-T I - 86</v>
      </c>
      <c r="E647" s="36" t="s">
        <v>913</v>
      </c>
    </row>
    <row r="648" spans="1:5" x14ac:dyDescent="0.2">
      <c r="A648" s="36" t="s">
        <v>914</v>
      </c>
      <c r="D648" s="34" t="str">
        <f t="shared" si="22"/>
        <v>DNV-T I - 86.1</v>
      </c>
      <c r="E648" s="36" t="s">
        <v>915</v>
      </c>
    </row>
    <row r="649" spans="1:5" x14ac:dyDescent="0.2">
      <c r="A649" s="36" t="s">
        <v>916</v>
      </c>
      <c r="D649" s="34" t="str">
        <f t="shared" si="22"/>
        <v>DNV-T I - 86.1.1</v>
      </c>
      <c r="E649" s="36" t="s">
        <v>917</v>
      </c>
    </row>
    <row r="650" spans="1:5" x14ac:dyDescent="0.2">
      <c r="A650" s="36" t="s">
        <v>918</v>
      </c>
      <c r="D650" s="34" t="str">
        <f t="shared" si="22"/>
        <v>DNV-T I - 86.1.2</v>
      </c>
      <c r="E650" s="36" t="s">
        <v>919</v>
      </c>
    </row>
    <row r="651" spans="1:5" x14ac:dyDescent="0.2">
      <c r="A651" s="36" t="s">
        <v>920</v>
      </c>
      <c r="D651" s="34" t="str">
        <f t="shared" si="22"/>
        <v>DNV-T I - 86.1.3</v>
      </c>
      <c r="E651" s="36" t="s">
        <v>921</v>
      </c>
    </row>
    <row r="652" spans="1:5" x14ac:dyDescent="0.2">
      <c r="A652" s="36" t="s">
        <v>922</v>
      </c>
      <c r="D652" s="34" t="str">
        <f t="shared" si="22"/>
        <v>DNV-T I - 86.1.4</v>
      </c>
      <c r="E652" s="36" t="s">
        <v>923</v>
      </c>
    </row>
    <row r="653" spans="1:5" x14ac:dyDescent="0.2">
      <c r="A653" s="36" t="s">
        <v>924</v>
      </c>
      <c r="D653" s="34" t="str">
        <f t="shared" si="22"/>
        <v>DNV-T I - 86.1.5</v>
      </c>
      <c r="E653" s="36" t="s">
        <v>925</v>
      </c>
    </row>
    <row r="654" spans="1:5" x14ac:dyDescent="0.2">
      <c r="A654" s="36" t="s">
        <v>926</v>
      </c>
      <c r="D654" s="34" t="str">
        <f t="shared" si="22"/>
        <v>DNV-T I - 86.2</v>
      </c>
      <c r="E654" s="36" t="s">
        <v>927</v>
      </c>
    </row>
    <row r="655" spans="1:5" x14ac:dyDescent="0.2">
      <c r="A655" s="36" t="s">
        <v>928</v>
      </c>
      <c r="D655" s="34" t="str">
        <f t="shared" si="22"/>
        <v>DNV-T I - 86.2.1</v>
      </c>
      <c r="E655" s="36" t="s">
        <v>917</v>
      </c>
    </row>
    <row r="656" spans="1:5" x14ac:dyDescent="0.2">
      <c r="A656" s="36" t="s">
        <v>929</v>
      </c>
      <c r="D656" s="34" t="str">
        <f t="shared" si="22"/>
        <v>DNV-T I - 86.2.2</v>
      </c>
      <c r="E656" s="36" t="s">
        <v>930</v>
      </c>
    </row>
    <row r="657" spans="1:5" x14ac:dyDescent="0.2">
      <c r="A657" s="36" t="s">
        <v>931</v>
      </c>
      <c r="D657" s="34" t="str">
        <f t="shared" si="22"/>
        <v>DNV-T I - 86.2.3</v>
      </c>
      <c r="E657" s="36" t="s">
        <v>919</v>
      </c>
    </row>
    <row r="658" spans="1:5" x14ac:dyDescent="0.2">
      <c r="A658" s="36" t="s">
        <v>932</v>
      </c>
      <c r="D658" s="34" t="str">
        <f t="shared" si="22"/>
        <v>DNV-T I - 86.2.4</v>
      </c>
      <c r="E658" s="36" t="s">
        <v>921</v>
      </c>
    </row>
    <row r="659" spans="1:5" x14ac:dyDescent="0.2">
      <c r="A659" s="36" t="s">
        <v>933</v>
      </c>
      <c r="D659" s="34" t="str">
        <f t="shared" si="22"/>
        <v>DNV-T I - 86.2.5</v>
      </c>
      <c r="E659" s="36" t="s">
        <v>923</v>
      </c>
    </row>
    <row r="660" spans="1:5" x14ac:dyDescent="0.2">
      <c r="A660" s="36" t="s">
        <v>934</v>
      </c>
      <c r="D660" s="34" t="str">
        <f t="shared" si="22"/>
        <v>DNV-T I - 86.2.6</v>
      </c>
      <c r="E660" s="36" t="s">
        <v>925</v>
      </c>
    </row>
    <row r="661" spans="1:5" x14ac:dyDescent="0.2">
      <c r="A661" s="36">
        <v>87</v>
      </c>
      <c r="D661" s="34" t="str">
        <f t="shared" si="22"/>
        <v>DNV-T I - 87</v>
      </c>
      <c r="E661" s="36" t="s">
        <v>935</v>
      </c>
    </row>
    <row r="662" spans="1:5" x14ac:dyDescent="0.2">
      <c r="A662" s="36">
        <v>88</v>
      </c>
      <c r="D662" s="34" t="str">
        <f t="shared" si="22"/>
        <v>DNV-T I - 88</v>
      </c>
      <c r="E662" s="36" t="s">
        <v>936</v>
      </c>
    </row>
    <row r="663" spans="1:5" x14ac:dyDescent="0.2">
      <c r="A663" s="36">
        <v>89</v>
      </c>
      <c r="D663" s="34" t="str">
        <f t="shared" si="22"/>
        <v>DNV-T I - 89</v>
      </c>
      <c r="E663" s="36" t="s">
        <v>937</v>
      </c>
    </row>
    <row r="664" spans="1:5" x14ac:dyDescent="0.2">
      <c r="A664" s="36">
        <v>90</v>
      </c>
      <c r="D664" s="34" t="str">
        <f t="shared" si="22"/>
        <v>DNV-T I - 90</v>
      </c>
      <c r="E664" s="36" t="s">
        <v>938</v>
      </c>
    </row>
    <row r="665" spans="1:5" x14ac:dyDescent="0.2">
      <c r="A665" s="36">
        <v>91</v>
      </c>
      <c r="D665" s="34" t="str">
        <f t="shared" si="22"/>
        <v>DNV-T I - 91</v>
      </c>
      <c r="E665" s="36" t="s">
        <v>939</v>
      </c>
    </row>
    <row r="666" spans="1:5" x14ac:dyDescent="0.2">
      <c r="A666" s="36">
        <v>92</v>
      </c>
      <c r="D666" s="34" t="str">
        <f t="shared" si="22"/>
        <v>DNV-T I - 92</v>
      </c>
      <c r="E666" s="36" t="s">
        <v>940</v>
      </c>
    </row>
    <row r="667" spans="1:5" x14ac:dyDescent="0.2">
      <c r="A667" s="36">
        <v>93</v>
      </c>
      <c r="D667" s="34" t="str">
        <f t="shared" si="22"/>
        <v>DNV-T I - 93</v>
      </c>
      <c r="E667" s="36" t="s">
        <v>941</v>
      </c>
    </row>
    <row r="668" spans="1:5" x14ac:dyDescent="0.2">
      <c r="A668" s="36">
        <v>94</v>
      </c>
      <c r="D668" s="34" t="str">
        <f t="shared" si="22"/>
        <v>DNV-T I - 94</v>
      </c>
      <c r="E668" s="36" t="s">
        <v>942</v>
      </c>
    </row>
    <row r="669" spans="1:5" x14ac:dyDescent="0.2">
      <c r="A669" s="36">
        <v>95</v>
      </c>
      <c r="D669" s="34" t="str">
        <f t="shared" si="22"/>
        <v>DNV-T I - 95</v>
      </c>
      <c r="E669" s="36" t="s">
        <v>943</v>
      </c>
    </row>
    <row r="670" spans="1:5" x14ac:dyDescent="0.2">
      <c r="A670" s="36">
        <v>96</v>
      </c>
      <c r="D670" s="34" t="str">
        <f t="shared" si="22"/>
        <v>DNV-T I - 96</v>
      </c>
      <c r="E670" s="36" t="s">
        <v>944</v>
      </c>
    </row>
    <row r="671" spans="1:5" x14ac:dyDescent="0.2">
      <c r="A671" s="36">
        <v>97</v>
      </c>
      <c r="D671" s="34" t="str">
        <f t="shared" si="22"/>
        <v>DNV-T I - 97</v>
      </c>
      <c r="E671" s="36" t="s">
        <v>945</v>
      </c>
    </row>
    <row r="672" spans="1:5" x14ac:dyDescent="0.2">
      <c r="A672" s="36">
        <v>98</v>
      </c>
      <c r="D672" s="34" t="str">
        <f t="shared" si="22"/>
        <v>DNV-T I - 98</v>
      </c>
      <c r="E672" s="36" t="s">
        <v>946</v>
      </c>
    </row>
    <row r="673" spans="1:7" x14ac:dyDescent="0.2">
      <c r="A673" s="36">
        <v>99</v>
      </c>
      <c r="D673" s="34" t="str">
        <f t="shared" si="22"/>
        <v>DNV-T I - 99</v>
      </c>
      <c r="E673" s="36" t="s">
        <v>947</v>
      </c>
    </row>
    <row r="674" spans="1:7" x14ac:dyDescent="0.2">
      <c r="A674" s="36">
        <v>100</v>
      </c>
      <c r="D674" s="34" t="str">
        <f t="shared" si="22"/>
        <v>DNV-T I - 100</v>
      </c>
      <c r="E674" s="36" t="s">
        <v>948</v>
      </c>
    </row>
    <row r="675" spans="1:7" x14ac:dyDescent="0.2">
      <c r="A675" s="36">
        <v>101</v>
      </c>
      <c r="D675" s="34" t="str">
        <f t="shared" si="22"/>
        <v>DNV-T I - 101</v>
      </c>
      <c r="E675" s="36" t="s">
        <v>949</v>
      </c>
    </row>
    <row r="676" spans="1:7" x14ac:dyDescent="0.2">
      <c r="A676" s="36">
        <v>102</v>
      </c>
      <c r="D676" s="34" t="str">
        <f t="shared" si="22"/>
        <v>DNV-T I - 102</v>
      </c>
      <c r="E676" s="36" t="s">
        <v>950</v>
      </c>
    </row>
    <row r="677" spans="1:7" x14ac:dyDescent="0.2">
      <c r="A677" s="36">
        <v>103</v>
      </c>
      <c r="D677" s="34" t="str">
        <f t="shared" si="22"/>
        <v>DNV-T I - 103</v>
      </c>
      <c r="E677" s="36" t="s">
        <v>951</v>
      </c>
    </row>
    <row r="678" spans="1:7" x14ac:dyDescent="0.2">
      <c r="A678" s="36">
        <v>104</v>
      </c>
      <c r="D678" s="34" t="str">
        <f t="shared" si="22"/>
        <v>DNV-T I - 104</v>
      </c>
      <c r="E678" s="36" t="s">
        <v>952</v>
      </c>
    </row>
    <row r="679" spans="1:7" x14ac:dyDescent="0.2">
      <c r="A679" s="36">
        <v>105</v>
      </c>
      <c r="D679" s="34" t="str">
        <f t="shared" si="22"/>
        <v>DNV-T I - 105</v>
      </c>
      <c r="E679" s="36" t="s">
        <v>953</v>
      </c>
    </row>
    <row r="681" spans="1:7" ht="12.75" x14ac:dyDescent="0.2">
      <c r="A681" s="32" t="s">
        <v>954</v>
      </c>
      <c r="B681" s="32"/>
      <c r="C681" s="80"/>
      <c r="D681" s="81"/>
      <c r="E681" s="81"/>
      <c r="F681" s="81"/>
      <c r="G681" s="81"/>
    </row>
    <row r="682" spans="1:7" x14ac:dyDescent="0.2">
      <c r="D682" s="34" t="str">
        <f>CONCATENATE("DNV-TRC - ",E682)</f>
        <v>DNV-TRC - 1</v>
      </c>
      <c r="E682" s="82">
        <v>1</v>
      </c>
    </row>
    <row r="683" spans="1:7" x14ac:dyDescent="0.2">
      <c r="D683" s="34" t="str">
        <f t="shared" ref="D683:D716" si="23">CONCATENATE("DNV-TRC - ",E683)</f>
        <v>DNV-TRC - 1.5</v>
      </c>
      <c r="E683" s="82">
        <v>1.5</v>
      </c>
    </row>
    <row r="684" spans="1:7" x14ac:dyDescent="0.2">
      <c r="D684" s="34" t="str">
        <f t="shared" si="23"/>
        <v>DNV-TRC - 2</v>
      </c>
      <c r="E684" s="82">
        <v>2</v>
      </c>
    </row>
    <row r="685" spans="1:7" x14ac:dyDescent="0.2">
      <c r="D685" s="34" t="str">
        <f t="shared" si="23"/>
        <v>DNV-TRC - 2.5</v>
      </c>
      <c r="E685" s="82">
        <v>2.5</v>
      </c>
    </row>
    <row r="686" spans="1:7" x14ac:dyDescent="0.2">
      <c r="D686" s="34" t="str">
        <f t="shared" si="23"/>
        <v>DNV-TRC - 3</v>
      </c>
      <c r="E686" s="82">
        <v>3</v>
      </c>
    </row>
    <row r="687" spans="1:7" x14ac:dyDescent="0.2">
      <c r="D687" s="34" t="str">
        <f t="shared" si="23"/>
        <v>DNV-TRC - 3.5</v>
      </c>
      <c r="E687" s="82">
        <v>3.5</v>
      </c>
    </row>
    <row r="688" spans="1:7" x14ac:dyDescent="0.2">
      <c r="D688" s="34" t="str">
        <f t="shared" si="23"/>
        <v>DNV-TRC - 4</v>
      </c>
      <c r="E688" s="82">
        <v>4</v>
      </c>
    </row>
    <row r="689" spans="4:5" x14ac:dyDescent="0.2">
      <c r="D689" s="34" t="str">
        <f t="shared" si="23"/>
        <v>DNV-TRC - 4.5</v>
      </c>
      <c r="E689" s="82">
        <v>4.5</v>
      </c>
    </row>
    <row r="690" spans="4:5" x14ac:dyDescent="0.2">
      <c r="D690" s="34" t="str">
        <f t="shared" si="23"/>
        <v>DNV-TRC - 5</v>
      </c>
      <c r="E690" s="82">
        <v>5</v>
      </c>
    </row>
    <row r="691" spans="4:5" x14ac:dyDescent="0.2">
      <c r="D691" s="34" t="str">
        <f t="shared" si="23"/>
        <v>DNV-TRC - 6</v>
      </c>
      <c r="E691" s="82">
        <v>6</v>
      </c>
    </row>
    <row r="692" spans="4:5" x14ac:dyDescent="0.2">
      <c r="D692" s="34" t="str">
        <f t="shared" si="23"/>
        <v>DNV-TRC - 7</v>
      </c>
      <c r="E692" s="82">
        <v>7</v>
      </c>
    </row>
    <row r="693" spans="4:5" x14ac:dyDescent="0.2">
      <c r="D693" s="34" t="str">
        <f t="shared" si="23"/>
        <v>DNV-TRC - 8</v>
      </c>
      <c r="E693" s="82">
        <v>8</v>
      </c>
    </row>
    <row r="694" spans="4:5" x14ac:dyDescent="0.2">
      <c r="D694" s="34" t="str">
        <f t="shared" si="23"/>
        <v>DNV-TRC - 9</v>
      </c>
      <c r="E694" s="82">
        <v>9</v>
      </c>
    </row>
    <row r="695" spans="4:5" x14ac:dyDescent="0.2">
      <c r="D695" s="34" t="str">
        <f t="shared" si="23"/>
        <v>DNV-TRC - 10</v>
      </c>
      <c r="E695" s="82">
        <v>10</v>
      </c>
    </row>
    <row r="696" spans="4:5" x14ac:dyDescent="0.2">
      <c r="D696" s="34" t="str">
        <f t="shared" si="23"/>
        <v>DNV-TRC - 12</v>
      </c>
      <c r="E696" s="82">
        <v>12</v>
      </c>
    </row>
    <row r="697" spans="4:5" x14ac:dyDescent="0.2">
      <c r="D697" s="34" t="str">
        <f t="shared" si="23"/>
        <v>DNV-TRC - 15</v>
      </c>
      <c r="E697" s="82">
        <v>15</v>
      </c>
    </row>
    <row r="698" spans="4:5" x14ac:dyDescent="0.2">
      <c r="D698" s="34" t="str">
        <f t="shared" si="23"/>
        <v>DNV-TRC - 17</v>
      </c>
      <c r="E698" s="82">
        <v>17</v>
      </c>
    </row>
    <row r="699" spans="4:5" x14ac:dyDescent="0.2">
      <c r="D699" s="34" t="str">
        <f t="shared" si="23"/>
        <v>DNV-TRC - 19</v>
      </c>
      <c r="E699" s="82">
        <v>19</v>
      </c>
    </row>
    <row r="700" spans="4:5" x14ac:dyDescent="0.2">
      <c r="D700" s="34" t="str">
        <f t="shared" si="23"/>
        <v>DNV-TRC - 20</v>
      </c>
      <c r="E700" s="82">
        <v>20</v>
      </c>
    </row>
    <row r="701" spans="4:5" x14ac:dyDescent="0.2">
      <c r="D701" s="34" t="str">
        <f t="shared" si="23"/>
        <v>DNV-TRC - 25</v>
      </c>
      <c r="E701" s="82">
        <v>25</v>
      </c>
    </row>
    <row r="702" spans="4:5" x14ac:dyDescent="0.2">
      <c r="D702" s="34" t="str">
        <f t="shared" si="23"/>
        <v>DNV-TRC - 30</v>
      </c>
      <c r="E702" s="82">
        <v>30</v>
      </c>
    </row>
    <row r="703" spans="4:5" x14ac:dyDescent="0.2">
      <c r="D703" s="34" t="str">
        <f t="shared" si="23"/>
        <v>DNV-TRC - 35</v>
      </c>
      <c r="E703" s="82">
        <v>35</v>
      </c>
    </row>
    <row r="704" spans="4:5" x14ac:dyDescent="0.2">
      <c r="D704" s="34" t="str">
        <f t="shared" si="23"/>
        <v>DNV-TRC - 40</v>
      </c>
      <c r="E704" s="82">
        <v>40</v>
      </c>
    </row>
    <row r="705" spans="1:7" x14ac:dyDescent="0.2">
      <c r="D705" s="34" t="str">
        <f t="shared" si="23"/>
        <v>DNV-TRC - 45</v>
      </c>
      <c r="E705" s="82">
        <v>45</v>
      </c>
    </row>
    <row r="706" spans="1:7" x14ac:dyDescent="0.2">
      <c r="D706" s="34" t="str">
        <f t="shared" si="23"/>
        <v>DNV-TRC - 50</v>
      </c>
      <c r="E706" s="82">
        <v>50</v>
      </c>
    </row>
    <row r="707" spans="1:7" x14ac:dyDescent="0.2">
      <c r="D707" s="34" t="str">
        <f t="shared" si="23"/>
        <v>DNV-TRC - 55</v>
      </c>
      <c r="E707" s="82">
        <v>55</v>
      </c>
    </row>
    <row r="708" spans="1:7" x14ac:dyDescent="0.2">
      <c r="D708" s="34" t="str">
        <f t="shared" si="23"/>
        <v>DNV-TRC - 60</v>
      </c>
      <c r="E708" s="82">
        <v>60</v>
      </c>
    </row>
    <row r="709" spans="1:7" x14ac:dyDescent="0.2">
      <c r="D709" s="34" t="str">
        <f t="shared" si="23"/>
        <v>DNV-TRC - 65</v>
      </c>
      <c r="E709" s="82">
        <v>65</v>
      </c>
    </row>
    <row r="710" spans="1:7" x14ac:dyDescent="0.2">
      <c r="D710" s="34" t="str">
        <f t="shared" si="23"/>
        <v>DNV-TRC - 70</v>
      </c>
      <c r="E710" s="82">
        <v>70</v>
      </c>
    </row>
    <row r="711" spans="1:7" x14ac:dyDescent="0.2">
      <c r="D711" s="34" t="str">
        <f t="shared" si="23"/>
        <v>DNV-TRC - 75</v>
      </c>
      <c r="E711" s="82">
        <v>75</v>
      </c>
    </row>
    <row r="712" spans="1:7" x14ac:dyDescent="0.2">
      <c r="D712" s="34" t="str">
        <f t="shared" si="23"/>
        <v>DNV-TRC - 80</v>
      </c>
      <c r="E712" s="82">
        <v>80</v>
      </c>
    </row>
    <row r="713" spans="1:7" x14ac:dyDescent="0.2">
      <c r="D713" s="34" t="str">
        <f t="shared" si="23"/>
        <v>DNV-TRC - 85</v>
      </c>
      <c r="E713" s="82">
        <v>85</v>
      </c>
    </row>
    <row r="714" spans="1:7" x14ac:dyDescent="0.2">
      <c r="D714" s="34" t="str">
        <f t="shared" si="23"/>
        <v>DNV-TRC - 90</v>
      </c>
      <c r="E714" s="82">
        <v>90</v>
      </c>
    </row>
    <row r="715" spans="1:7" x14ac:dyDescent="0.2">
      <c r="D715" s="34" t="str">
        <f t="shared" si="23"/>
        <v>DNV-TRC - 95</v>
      </c>
      <c r="E715" s="82">
        <v>95</v>
      </c>
    </row>
    <row r="716" spans="1:7" x14ac:dyDescent="0.2">
      <c r="D716" s="34" t="str">
        <f t="shared" si="23"/>
        <v>DNV-TRC - 100</v>
      </c>
      <c r="E716" s="82">
        <v>100</v>
      </c>
    </row>
    <row r="717" spans="1:7" x14ac:dyDescent="0.2">
      <c r="D717" s="34"/>
      <c r="E717" s="82"/>
    </row>
    <row r="719" spans="1:7" x14ac:dyDescent="0.2">
      <c r="A719" s="32" t="s">
        <v>955</v>
      </c>
      <c r="B719" s="32"/>
      <c r="C719" s="33"/>
      <c r="D719" s="32"/>
      <c r="E719" s="32"/>
      <c r="F719" s="32"/>
      <c r="G719" s="32"/>
    </row>
    <row r="720" spans="1:7" x14ac:dyDescent="0.2">
      <c r="D720" s="34" t="str">
        <f>CONCATENATE("DNV-TRCA - ",E720)</f>
        <v>DNV-TRCA - 55</v>
      </c>
      <c r="E720" s="82">
        <v>55</v>
      </c>
    </row>
    <row r="721" spans="4:5" x14ac:dyDescent="0.2">
      <c r="D721" s="34" t="str">
        <f t="shared" ref="D721:D754" si="24">CONCATENATE("DNV-TRCA - ",E721)</f>
        <v>DNV-TRCA - 60</v>
      </c>
      <c r="E721" s="82">
        <v>60</v>
      </c>
    </row>
    <row r="722" spans="4:5" x14ac:dyDescent="0.2">
      <c r="D722" s="34" t="str">
        <f t="shared" si="24"/>
        <v>DNV-TRCA - 65</v>
      </c>
      <c r="E722" s="82">
        <v>65</v>
      </c>
    </row>
    <row r="723" spans="4:5" x14ac:dyDescent="0.2">
      <c r="D723" s="34" t="str">
        <f t="shared" si="24"/>
        <v>DNV-TRCA - 70</v>
      </c>
      <c r="E723" s="82">
        <v>70</v>
      </c>
    </row>
    <row r="724" spans="4:5" x14ac:dyDescent="0.2">
      <c r="D724" s="34" t="str">
        <f t="shared" si="24"/>
        <v>DNV-TRCA - 75</v>
      </c>
      <c r="E724" s="82">
        <v>75</v>
      </c>
    </row>
    <row r="725" spans="4:5" x14ac:dyDescent="0.2">
      <c r="D725" s="34" t="str">
        <f t="shared" si="24"/>
        <v>DNV-TRCA - 80</v>
      </c>
      <c r="E725" s="82">
        <v>80</v>
      </c>
    </row>
    <row r="726" spans="4:5" x14ac:dyDescent="0.2">
      <c r="D726" s="34" t="str">
        <f t="shared" si="24"/>
        <v>DNV-TRCA - 85</v>
      </c>
      <c r="E726" s="82">
        <v>85</v>
      </c>
    </row>
    <row r="727" spans="4:5" x14ac:dyDescent="0.2">
      <c r="D727" s="34" t="str">
        <f t="shared" si="24"/>
        <v>DNV-TRCA - 90</v>
      </c>
      <c r="E727" s="82">
        <v>90</v>
      </c>
    </row>
    <row r="728" spans="4:5" x14ac:dyDescent="0.2">
      <c r="D728" s="34" t="str">
        <f t="shared" si="24"/>
        <v>DNV-TRCA - 95</v>
      </c>
      <c r="E728" s="82">
        <v>95</v>
      </c>
    </row>
    <row r="729" spans="4:5" x14ac:dyDescent="0.2">
      <c r="D729" s="34" t="str">
        <f t="shared" si="24"/>
        <v>DNV-TRCA - 100</v>
      </c>
      <c r="E729" s="82">
        <v>100</v>
      </c>
    </row>
    <row r="730" spans="4:5" x14ac:dyDescent="0.2">
      <c r="D730" s="34" t="str">
        <f t="shared" si="24"/>
        <v>DNV-TRCA - 105</v>
      </c>
      <c r="E730" s="82">
        <v>105</v>
      </c>
    </row>
    <row r="731" spans="4:5" x14ac:dyDescent="0.2">
      <c r="D731" s="34" t="str">
        <f t="shared" si="24"/>
        <v>DNV-TRCA - 110</v>
      </c>
      <c r="E731" s="82">
        <v>110</v>
      </c>
    </row>
    <row r="732" spans="4:5" x14ac:dyDescent="0.2">
      <c r="D732" s="34" t="str">
        <f t="shared" si="24"/>
        <v>DNV-TRCA - 120</v>
      </c>
      <c r="E732" s="82">
        <v>120</v>
      </c>
    </row>
    <row r="733" spans="4:5" x14ac:dyDescent="0.2">
      <c r="D733" s="34" t="str">
        <f t="shared" si="24"/>
        <v>DNV-TRCA - 130</v>
      </c>
      <c r="E733" s="82">
        <v>130</v>
      </c>
    </row>
    <row r="734" spans="4:5" x14ac:dyDescent="0.2">
      <c r="D734" s="34" t="str">
        <f t="shared" si="24"/>
        <v>DNV-TRCA - 140</v>
      </c>
      <c r="E734" s="82">
        <v>140</v>
      </c>
    </row>
    <row r="735" spans="4:5" x14ac:dyDescent="0.2">
      <c r="D735" s="34" t="str">
        <f t="shared" si="24"/>
        <v>DNV-TRCA - 150</v>
      </c>
      <c r="E735" s="82">
        <v>150</v>
      </c>
    </row>
    <row r="736" spans="4:5" x14ac:dyDescent="0.2">
      <c r="D736" s="34" t="str">
        <f t="shared" si="24"/>
        <v>DNV-TRCA - 160</v>
      </c>
      <c r="E736" s="82">
        <v>160</v>
      </c>
    </row>
    <row r="737" spans="4:5" x14ac:dyDescent="0.2">
      <c r="D737" s="34" t="str">
        <f t="shared" si="24"/>
        <v>DNV-TRCA - 170</v>
      </c>
      <c r="E737" s="82">
        <v>170</v>
      </c>
    </row>
    <row r="738" spans="4:5" x14ac:dyDescent="0.2">
      <c r="D738" s="34" t="str">
        <f t="shared" si="24"/>
        <v>DNV-TRCA - 180</v>
      </c>
      <c r="E738" s="82">
        <v>180</v>
      </c>
    </row>
    <row r="739" spans="4:5" x14ac:dyDescent="0.2">
      <c r="D739" s="34" t="str">
        <f t="shared" si="24"/>
        <v>DNV-TRCA - 200</v>
      </c>
      <c r="E739" s="82">
        <v>200</v>
      </c>
    </row>
    <row r="740" spans="4:5" x14ac:dyDescent="0.2">
      <c r="D740" s="34" t="str">
        <f t="shared" si="24"/>
        <v>DNV-TRCA - 225</v>
      </c>
      <c r="E740" s="82">
        <v>225</v>
      </c>
    </row>
    <row r="741" spans="4:5" x14ac:dyDescent="0.2">
      <c r="D741" s="34" t="str">
        <f t="shared" si="24"/>
        <v>DNV-TRCA - 250</v>
      </c>
      <c r="E741" s="82">
        <v>250</v>
      </c>
    </row>
    <row r="742" spans="4:5" x14ac:dyDescent="0.2">
      <c r="D742" s="34" t="str">
        <f t="shared" si="24"/>
        <v>DNV-TRCA - 275</v>
      </c>
      <c r="E742" s="82">
        <v>275</v>
      </c>
    </row>
    <row r="743" spans="4:5" x14ac:dyDescent="0.2">
      <c r="D743" s="34" t="str">
        <f t="shared" si="24"/>
        <v>DNV-TRCA - 300</v>
      </c>
      <c r="E743" s="82">
        <v>300</v>
      </c>
    </row>
    <row r="744" spans="4:5" x14ac:dyDescent="0.2">
      <c r="D744" s="34" t="str">
        <f t="shared" si="24"/>
        <v>DNV-TRCA - 325</v>
      </c>
      <c r="E744" s="82">
        <v>325</v>
      </c>
    </row>
    <row r="745" spans="4:5" x14ac:dyDescent="0.2">
      <c r="D745" s="34" t="str">
        <f t="shared" si="24"/>
        <v>DNV-TRCA - 350</v>
      </c>
      <c r="E745" s="82">
        <v>350</v>
      </c>
    </row>
    <row r="746" spans="4:5" x14ac:dyDescent="0.2">
      <c r="D746" s="34" t="str">
        <f t="shared" si="24"/>
        <v>DNV-TRCA - 375</v>
      </c>
      <c r="E746" s="82">
        <v>375</v>
      </c>
    </row>
    <row r="747" spans="4:5" x14ac:dyDescent="0.2">
      <c r="D747" s="34" t="str">
        <f t="shared" si="24"/>
        <v>DNV-TRCA - 400</v>
      </c>
      <c r="E747" s="82">
        <v>400</v>
      </c>
    </row>
    <row r="748" spans="4:5" x14ac:dyDescent="0.2">
      <c r="D748" s="34" t="str">
        <f t="shared" si="24"/>
        <v>DNV-TRCA - 425</v>
      </c>
      <c r="E748" s="82">
        <v>425</v>
      </c>
    </row>
    <row r="749" spans="4:5" x14ac:dyDescent="0.2">
      <c r="D749" s="34" t="str">
        <f t="shared" si="24"/>
        <v>DNV-TRCA - 450</v>
      </c>
      <c r="E749" s="82">
        <v>450</v>
      </c>
    </row>
    <row r="750" spans="4:5" x14ac:dyDescent="0.2">
      <c r="D750" s="34" t="str">
        <f t="shared" si="24"/>
        <v>DNV-TRCA - 475</v>
      </c>
      <c r="E750" s="82">
        <v>475</v>
      </c>
    </row>
    <row r="751" spans="4:5" x14ac:dyDescent="0.2">
      <c r="D751" s="34" t="str">
        <f t="shared" si="24"/>
        <v>DNV-TRCA - 500</v>
      </c>
      <c r="E751" s="82">
        <v>500</v>
      </c>
    </row>
    <row r="752" spans="4:5" x14ac:dyDescent="0.2">
      <c r="D752" s="34" t="str">
        <f t="shared" si="24"/>
        <v>DNV-TRCA - 600</v>
      </c>
      <c r="E752" s="82">
        <v>600</v>
      </c>
    </row>
    <row r="753" spans="1:5" x14ac:dyDescent="0.2">
      <c r="D753" s="34" t="str">
        <f t="shared" si="24"/>
        <v>DNV-TRCA - 800</v>
      </c>
      <c r="E753" s="82">
        <v>800</v>
      </c>
    </row>
    <row r="754" spans="1:5" x14ac:dyDescent="0.2">
      <c r="D754" s="34" t="str">
        <f t="shared" si="24"/>
        <v>DNV-TRCA - 1000</v>
      </c>
      <c r="E754" s="82">
        <v>1000</v>
      </c>
    </row>
    <row r="759" spans="1:5" x14ac:dyDescent="0.2">
      <c r="A759" s="32" t="s">
        <v>956</v>
      </c>
    </row>
    <row r="761" spans="1:5" x14ac:dyDescent="0.2">
      <c r="A761" s="36" t="s">
        <v>142</v>
      </c>
      <c r="B761" s="36" t="s">
        <v>957</v>
      </c>
    </row>
    <row r="762" spans="1:5" x14ac:dyDescent="0.2">
      <c r="A762" s="36">
        <v>1</v>
      </c>
      <c r="D762" s="34" t="str">
        <f>CONCATENATE("IIEE-SJ - ",A762)</f>
        <v>IIEE-SJ - 1</v>
      </c>
      <c r="E762" s="36" t="s">
        <v>958</v>
      </c>
    </row>
    <row r="763" spans="1:5" x14ac:dyDescent="0.2">
      <c r="A763" s="36">
        <v>101000</v>
      </c>
      <c r="D763" s="34" t="str">
        <f t="shared" ref="D763:D826" si="25">CONCATENATE("IIEE-SJ - ",A763)</f>
        <v>IIEE-SJ - 101000</v>
      </c>
      <c r="E763" s="36" t="s">
        <v>823</v>
      </c>
    </row>
    <row r="764" spans="1:5" x14ac:dyDescent="0.2">
      <c r="A764" s="36">
        <v>102000</v>
      </c>
      <c r="D764" s="34" t="str">
        <f t="shared" si="25"/>
        <v>IIEE-SJ - 102000</v>
      </c>
      <c r="E764" s="36" t="s">
        <v>824</v>
      </c>
    </row>
    <row r="765" spans="1:5" x14ac:dyDescent="0.2">
      <c r="A765" s="36">
        <v>103000</v>
      </c>
      <c r="D765" s="34" t="str">
        <f t="shared" si="25"/>
        <v>IIEE-SJ - 103000</v>
      </c>
      <c r="E765" s="36" t="s">
        <v>825</v>
      </c>
    </row>
    <row r="766" spans="1:5" x14ac:dyDescent="0.2">
      <c r="D766" s="34"/>
    </row>
    <row r="767" spans="1:5" x14ac:dyDescent="0.2">
      <c r="A767" s="36">
        <v>2</v>
      </c>
      <c r="D767" s="34" t="str">
        <f t="shared" si="25"/>
        <v>IIEE-SJ - 2</v>
      </c>
      <c r="E767" s="36" t="s">
        <v>959</v>
      </c>
    </row>
    <row r="768" spans="1:5" x14ac:dyDescent="0.2">
      <c r="D768" s="34"/>
    </row>
    <row r="769" spans="1:5" x14ac:dyDescent="0.2">
      <c r="A769" s="36">
        <v>201</v>
      </c>
      <c r="D769" s="34" t="str">
        <f t="shared" si="25"/>
        <v>IIEE-SJ - 201</v>
      </c>
      <c r="E769" s="36" t="s">
        <v>960</v>
      </c>
    </row>
    <row r="770" spans="1:5" x14ac:dyDescent="0.2">
      <c r="A770" s="36">
        <v>201001</v>
      </c>
      <c r="D770" s="34" t="str">
        <f t="shared" si="25"/>
        <v>IIEE-SJ - 201001</v>
      </c>
      <c r="E770" s="36" t="s">
        <v>683</v>
      </c>
    </row>
    <row r="771" spans="1:5" x14ac:dyDescent="0.2">
      <c r="A771" s="36">
        <v>201002</v>
      </c>
      <c r="D771" s="34" t="str">
        <f t="shared" si="25"/>
        <v>IIEE-SJ - 201002</v>
      </c>
      <c r="E771" s="36" t="s">
        <v>684</v>
      </c>
    </row>
    <row r="772" spans="1:5" x14ac:dyDescent="0.2">
      <c r="A772" s="36">
        <v>201003</v>
      </c>
      <c r="D772" s="34" t="str">
        <f t="shared" si="25"/>
        <v>IIEE-SJ - 201003</v>
      </c>
      <c r="E772" s="36" t="s">
        <v>685</v>
      </c>
    </row>
    <row r="773" spans="1:5" x14ac:dyDescent="0.2">
      <c r="A773" s="36">
        <v>201004</v>
      </c>
      <c r="D773" s="34" t="str">
        <f t="shared" si="25"/>
        <v>IIEE-SJ - 201004</v>
      </c>
      <c r="E773" s="36" t="s">
        <v>811</v>
      </c>
    </row>
    <row r="774" spans="1:5" x14ac:dyDescent="0.2">
      <c r="D774" s="34"/>
    </row>
    <row r="775" spans="1:5" x14ac:dyDescent="0.2">
      <c r="A775" s="36">
        <v>202</v>
      </c>
      <c r="D775" s="34" t="str">
        <f t="shared" si="25"/>
        <v>IIEE-SJ - 202</v>
      </c>
      <c r="E775" s="36" t="s">
        <v>961</v>
      </c>
    </row>
    <row r="776" spans="1:5" x14ac:dyDescent="0.2">
      <c r="A776" s="36">
        <v>202001</v>
      </c>
      <c r="D776" s="34" t="str">
        <f t="shared" si="25"/>
        <v>IIEE-SJ - 202001</v>
      </c>
      <c r="E776" s="36" t="s">
        <v>686</v>
      </c>
    </row>
    <row r="777" spans="1:5" x14ac:dyDescent="0.2">
      <c r="A777" s="36">
        <v>202002</v>
      </c>
      <c r="D777" s="34" t="str">
        <f t="shared" si="25"/>
        <v>IIEE-SJ - 202002</v>
      </c>
      <c r="E777" s="36" t="s">
        <v>687</v>
      </c>
    </row>
    <row r="778" spans="1:5" x14ac:dyDescent="0.2">
      <c r="A778" s="36">
        <v>202003</v>
      </c>
      <c r="D778" s="34" t="str">
        <f t="shared" si="25"/>
        <v>IIEE-SJ - 202003</v>
      </c>
      <c r="E778" s="36" t="s">
        <v>688</v>
      </c>
    </row>
    <row r="779" spans="1:5" x14ac:dyDescent="0.2">
      <c r="A779" s="36">
        <v>202004</v>
      </c>
      <c r="D779" s="34" t="str">
        <f t="shared" si="25"/>
        <v>IIEE-SJ - 202004</v>
      </c>
      <c r="E779" s="36" t="s">
        <v>781</v>
      </c>
    </row>
    <row r="780" spans="1:5" x14ac:dyDescent="0.2">
      <c r="D780" s="34"/>
    </row>
    <row r="781" spans="1:5" x14ac:dyDescent="0.2">
      <c r="A781" s="36">
        <v>203</v>
      </c>
      <c r="D781" s="34" t="str">
        <f t="shared" si="25"/>
        <v>IIEE-SJ - 203</v>
      </c>
      <c r="E781" s="36" t="s">
        <v>962</v>
      </c>
    </row>
    <row r="782" spans="1:5" x14ac:dyDescent="0.2">
      <c r="A782" s="36">
        <v>203001</v>
      </c>
      <c r="D782" s="34" t="str">
        <f t="shared" si="25"/>
        <v>IIEE-SJ - 203001</v>
      </c>
      <c r="E782" s="36" t="s">
        <v>963</v>
      </c>
    </row>
    <row r="783" spans="1:5" x14ac:dyDescent="0.2">
      <c r="A783" s="36">
        <v>203002</v>
      </c>
      <c r="D783" s="34" t="str">
        <f t="shared" si="25"/>
        <v>IIEE-SJ - 203002</v>
      </c>
      <c r="E783" s="36" t="s">
        <v>814</v>
      </c>
    </row>
    <row r="784" spans="1:5" x14ac:dyDescent="0.2">
      <c r="D784" s="34"/>
    </row>
    <row r="785" spans="1:5" x14ac:dyDescent="0.2">
      <c r="A785" s="36">
        <v>204</v>
      </c>
      <c r="D785" s="34" t="str">
        <f t="shared" si="25"/>
        <v>IIEE-SJ - 204</v>
      </c>
      <c r="E785" s="36" t="s">
        <v>964</v>
      </c>
    </row>
    <row r="786" spans="1:5" ht="12" x14ac:dyDescent="0.2">
      <c r="A786" s="36">
        <v>204001</v>
      </c>
      <c r="D786" s="34" t="str">
        <f t="shared" si="25"/>
        <v>IIEE-SJ - 204001</v>
      </c>
      <c r="E786" s="83" t="s">
        <v>965</v>
      </c>
    </row>
    <row r="787" spans="1:5" ht="12" x14ac:dyDescent="0.2">
      <c r="A787" s="36">
        <v>204002</v>
      </c>
      <c r="D787" s="34" t="str">
        <f t="shared" si="25"/>
        <v>IIEE-SJ - 204002</v>
      </c>
      <c r="E787" s="83" t="s">
        <v>966</v>
      </c>
    </row>
    <row r="788" spans="1:5" ht="12" x14ac:dyDescent="0.2">
      <c r="A788" s="36">
        <v>204003</v>
      </c>
      <c r="D788" s="34" t="str">
        <f t="shared" si="25"/>
        <v>IIEE-SJ - 204003</v>
      </c>
      <c r="E788" s="83" t="s">
        <v>967</v>
      </c>
    </row>
    <row r="789" spans="1:5" x14ac:dyDescent="0.2">
      <c r="A789" s="36">
        <v>204004</v>
      </c>
      <c r="D789" s="34" t="str">
        <f t="shared" si="25"/>
        <v>IIEE-SJ - 204004</v>
      </c>
      <c r="E789" s="36" t="s">
        <v>791</v>
      </c>
    </row>
    <row r="790" spans="1:5" x14ac:dyDescent="0.2">
      <c r="A790" s="36">
        <v>204005</v>
      </c>
      <c r="D790" s="34" t="str">
        <f t="shared" si="25"/>
        <v>IIEE-SJ - 204005</v>
      </c>
      <c r="E790" s="36" t="s">
        <v>792</v>
      </c>
    </row>
    <row r="791" spans="1:5" x14ac:dyDescent="0.2">
      <c r="D791" s="34"/>
    </row>
    <row r="792" spans="1:5" x14ac:dyDescent="0.2">
      <c r="A792" s="36">
        <v>205</v>
      </c>
      <c r="D792" s="34" t="str">
        <f t="shared" si="25"/>
        <v>IIEE-SJ - 205</v>
      </c>
      <c r="E792" s="36" t="s">
        <v>968</v>
      </c>
    </row>
    <row r="793" spans="1:5" x14ac:dyDescent="0.2">
      <c r="A793" s="36">
        <v>205001</v>
      </c>
      <c r="D793" s="34" t="str">
        <f t="shared" si="25"/>
        <v>IIEE-SJ - 205001</v>
      </c>
      <c r="E793" s="36" t="s">
        <v>969</v>
      </c>
    </row>
    <row r="794" spans="1:5" x14ac:dyDescent="0.2">
      <c r="A794" s="36">
        <v>205002</v>
      </c>
      <c r="D794" s="34" t="str">
        <f t="shared" si="25"/>
        <v>IIEE-SJ - 205002</v>
      </c>
      <c r="E794" s="36" t="s">
        <v>970</v>
      </c>
    </row>
    <row r="795" spans="1:5" x14ac:dyDescent="0.2">
      <c r="A795" s="36">
        <v>205003</v>
      </c>
      <c r="D795" s="34" t="str">
        <f t="shared" si="25"/>
        <v>IIEE-SJ - 205003</v>
      </c>
      <c r="E795" s="36" t="s">
        <v>789</v>
      </c>
    </row>
    <row r="796" spans="1:5" x14ac:dyDescent="0.2">
      <c r="A796" s="36">
        <v>205004</v>
      </c>
      <c r="D796" s="34" t="str">
        <f t="shared" si="25"/>
        <v>IIEE-SJ - 205004</v>
      </c>
      <c r="E796" s="36" t="s">
        <v>790</v>
      </c>
    </row>
    <row r="797" spans="1:5" x14ac:dyDescent="0.2">
      <c r="A797" s="36">
        <v>205005</v>
      </c>
      <c r="D797" s="34" t="str">
        <f t="shared" si="25"/>
        <v>IIEE-SJ - 205005</v>
      </c>
      <c r="E797" s="36" t="s">
        <v>788</v>
      </c>
    </row>
    <row r="798" spans="1:5" x14ac:dyDescent="0.2">
      <c r="D798" s="34"/>
    </row>
    <row r="799" spans="1:5" x14ac:dyDescent="0.2">
      <c r="A799" s="36">
        <v>206</v>
      </c>
      <c r="D799" s="34" t="str">
        <f t="shared" si="25"/>
        <v>IIEE-SJ - 206</v>
      </c>
      <c r="E799" s="36" t="s">
        <v>971</v>
      </c>
    </row>
    <row r="800" spans="1:5" x14ac:dyDescent="0.2">
      <c r="A800" s="36">
        <v>206001</v>
      </c>
      <c r="D800" s="34" t="str">
        <f t="shared" si="25"/>
        <v>IIEE-SJ - 206001</v>
      </c>
      <c r="E800" s="36" t="s">
        <v>972</v>
      </c>
    </row>
    <row r="801" spans="1:5" x14ac:dyDescent="0.2">
      <c r="A801" s="36">
        <v>206002</v>
      </c>
      <c r="D801" s="34" t="str">
        <f t="shared" si="25"/>
        <v>IIEE-SJ - 206002</v>
      </c>
      <c r="E801" s="36" t="s">
        <v>689</v>
      </c>
    </row>
    <row r="802" spans="1:5" x14ac:dyDescent="0.2">
      <c r="A802" s="36">
        <v>206003</v>
      </c>
      <c r="D802" s="34" t="str">
        <f t="shared" si="25"/>
        <v>IIEE-SJ - 206003</v>
      </c>
      <c r="E802" s="36" t="s">
        <v>782</v>
      </c>
    </row>
    <row r="803" spans="1:5" x14ac:dyDescent="0.2">
      <c r="A803" s="36">
        <v>206004</v>
      </c>
      <c r="D803" s="34" t="str">
        <f t="shared" si="25"/>
        <v>IIEE-SJ - 206004</v>
      </c>
      <c r="E803" s="36" t="s">
        <v>783</v>
      </c>
    </row>
    <row r="804" spans="1:5" x14ac:dyDescent="0.2">
      <c r="D804" s="34"/>
    </row>
    <row r="805" spans="1:5" x14ac:dyDescent="0.2">
      <c r="A805" s="36">
        <v>207</v>
      </c>
      <c r="D805" s="34" t="str">
        <f t="shared" si="25"/>
        <v>IIEE-SJ - 207</v>
      </c>
      <c r="E805" s="36" t="s">
        <v>973</v>
      </c>
    </row>
    <row r="806" spans="1:5" x14ac:dyDescent="0.2">
      <c r="A806" s="36">
        <v>207001</v>
      </c>
      <c r="D806" s="34" t="str">
        <f t="shared" si="25"/>
        <v>IIEE-SJ - 207001</v>
      </c>
      <c r="E806" s="36" t="s">
        <v>690</v>
      </c>
    </row>
    <row r="807" spans="1:5" x14ac:dyDescent="0.2">
      <c r="A807" s="36">
        <v>207002</v>
      </c>
      <c r="D807" s="34" t="str">
        <f t="shared" si="25"/>
        <v>IIEE-SJ - 207002</v>
      </c>
      <c r="E807" s="36" t="s">
        <v>974</v>
      </c>
    </row>
    <row r="808" spans="1:5" x14ac:dyDescent="0.2">
      <c r="A808" s="36">
        <v>207003</v>
      </c>
      <c r="D808" s="34" t="str">
        <f t="shared" si="25"/>
        <v>IIEE-SJ - 207003</v>
      </c>
      <c r="E808" s="36" t="s">
        <v>784</v>
      </c>
    </row>
    <row r="809" spans="1:5" x14ac:dyDescent="0.2">
      <c r="A809" s="36">
        <v>207004</v>
      </c>
      <c r="D809" s="34" t="str">
        <f t="shared" si="25"/>
        <v>IIEE-SJ - 207004</v>
      </c>
      <c r="E809" s="36" t="s">
        <v>787</v>
      </c>
    </row>
    <row r="810" spans="1:5" x14ac:dyDescent="0.2">
      <c r="D810" s="34"/>
    </row>
    <row r="811" spans="1:5" x14ac:dyDescent="0.2">
      <c r="A811" s="36">
        <v>208</v>
      </c>
      <c r="D811" s="34" t="str">
        <f t="shared" si="25"/>
        <v>IIEE-SJ - 208</v>
      </c>
      <c r="E811" s="36" t="s">
        <v>975</v>
      </c>
    </row>
    <row r="812" spans="1:5" x14ac:dyDescent="0.2">
      <c r="A812" s="36">
        <v>208001</v>
      </c>
      <c r="D812" s="34" t="str">
        <f t="shared" si="25"/>
        <v>IIEE-SJ - 208001</v>
      </c>
      <c r="E812" s="36" t="s">
        <v>691</v>
      </c>
    </row>
    <row r="813" spans="1:5" x14ac:dyDescent="0.2">
      <c r="A813" s="36">
        <v>208001</v>
      </c>
      <c r="D813" s="34" t="str">
        <f t="shared" si="25"/>
        <v>IIEE-SJ - 208001</v>
      </c>
      <c r="E813" s="36" t="s">
        <v>976</v>
      </c>
    </row>
    <row r="814" spans="1:5" x14ac:dyDescent="0.2">
      <c r="D814" s="34"/>
    </row>
    <row r="815" spans="1:5" x14ac:dyDescent="0.2">
      <c r="A815" s="36">
        <v>209</v>
      </c>
      <c r="D815" s="34" t="str">
        <f t="shared" si="25"/>
        <v>IIEE-SJ - 209</v>
      </c>
      <c r="E815" s="36" t="s">
        <v>977</v>
      </c>
    </row>
    <row r="816" spans="1:5" x14ac:dyDescent="0.2">
      <c r="A816" s="36">
        <v>209001</v>
      </c>
      <c r="D816" s="34" t="str">
        <f t="shared" si="25"/>
        <v>IIEE-SJ - 209001</v>
      </c>
      <c r="E816" s="36" t="s">
        <v>692</v>
      </c>
    </row>
    <row r="817" spans="1:5" x14ac:dyDescent="0.2">
      <c r="A817" s="36">
        <v>209002</v>
      </c>
      <c r="D817" s="34" t="str">
        <f t="shared" si="25"/>
        <v>IIEE-SJ - 209002</v>
      </c>
      <c r="E817" s="36" t="s">
        <v>693</v>
      </c>
    </row>
    <row r="818" spans="1:5" x14ac:dyDescent="0.2">
      <c r="A818" s="36">
        <v>209003</v>
      </c>
      <c r="D818" s="34" t="str">
        <f t="shared" si="25"/>
        <v>IIEE-SJ - 209003</v>
      </c>
      <c r="E818" s="36" t="s">
        <v>694</v>
      </c>
    </row>
    <row r="819" spans="1:5" x14ac:dyDescent="0.2">
      <c r="A819" s="36">
        <v>209004</v>
      </c>
      <c r="D819" s="34" t="str">
        <f t="shared" si="25"/>
        <v>IIEE-SJ - 209004</v>
      </c>
      <c r="E819" s="36" t="s">
        <v>695</v>
      </c>
    </row>
    <row r="820" spans="1:5" x14ac:dyDescent="0.2">
      <c r="A820" s="36">
        <v>209005</v>
      </c>
      <c r="D820" s="34" t="str">
        <f t="shared" si="25"/>
        <v>IIEE-SJ - 209005</v>
      </c>
      <c r="E820" s="36" t="s">
        <v>796</v>
      </c>
    </row>
    <row r="821" spans="1:5" x14ac:dyDescent="0.2">
      <c r="A821" s="36">
        <v>209006</v>
      </c>
      <c r="D821" s="34" t="str">
        <f t="shared" si="25"/>
        <v>IIEE-SJ - 209006</v>
      </c>
      <c r="E821" s="36" t="s">
        <v>797</v>
      </c>
    </row>
    <row r="822" spans="1:5" x14ac:dyDescent="0.2">
      <c r="A822" s="36">
        <v>209007</v>
      </c>
      <c r="D822" s="34" t="str">
        <f t="shared" si="25"/>
        <v>IIEE-SJ - 209007</v>
      </c>
      <c r="E822" s="36" t="s">
        <v>798</v>
      </c>
    </row>
    <row r="823" spans="1:5" x14ac:dyDescent="0.2">
      <c r="A823" s="36">
        <v>209008</v>
      </c>
      <c r="D823" s="34" t="str">
        <f t="shared" si="25"/>
        <v>IIEE-SJ - 209008</v>
      </c>
      <c r="E823" s="36" t="s">
        <v>799</v>
      </c>
    </row>
    <row r="824" spans="1:5" x14ac:dyDescent="0.2">
      <c r="D824" s="34"/>
    </row>
    <row r="825" spans="1:5" x14ac:dyDescent="0.2">
      <c r="A825" s="36">
        <v>210</v>
      </c>
      <c r="D825" s="34" t="str">
        <f t="shared" si="25"/>
        <v>IIEE-SJ - 210</v>
      </c>
      <c r="E825" s="36" t="s">
        <v>978</v>
      </c>
    </row>
    <row r="826" spans="1:5" x14ac:dyDescent="0.2">
      <c r="A826" s="36">
        <v>210001</v>
      </c>
      <c r="D826" s="34" t="str">
        <f t="shared" si="25"/>
        <v>IIEE-SJ - 210001</v>
      </c>
      <c r="E826" s="36" t="s">
        <v>696</v>
      </c>
    </row>
    <row r="827" spans="1:5" x14ac:dyDescent="0.2">
      <c r="A827" s="36">
        <v>210002</v>
      </c>
      <c r="D827" s="34" t="str">
        <f t="shared" ref="D827:D890" si="26">CONCATENATE("IIEE-SJ - ",A827)</f>
        <v>IIEE-SJ - 210002</v>
      </c>
      <c r="E827" s="36" t="s">
        <v>697</v>
      </c>
    </row>
    <row r="828" spans="1:5" x14ac:dyDescent="0.2">
      <c r="A828" s="36">
        <v>210003</v>
      </c>
      <c r="D828" s="34" t="str">
        <f t="shared" si="26"/>
        <v>IIEE-SJ - 210003</v>
      </c>
      <c r="E828" s="36" t="s">
        <v>698</v>
      </c>
    </row>
    <row r="829" spans="1:5" x14ac:dyDescent="0.2">
      <c r="A829" s="36">
        <v>210004</v>
      </c>
      <c r="D829" s="34" t="str">
        <f t="shared" si="26"/>
        <v>IIEE-SJ - 210004</v>
      </c>
      <c r="E829" s="36" t="s">
        <v>699</v>
      </c>
    </row>
    <row r="830" spans="1:5" x14ac:dyDescent="0.2">
      <c r="A830" s="36">
        <v>210005</v>
      </c>
      <c r="D830" s="34" t="str">
        <f t="shared" si="26"/>
        <v>IIEE-SJ - 210005</v>
      </c>
      <c r="E830" s="36" t="s">
        <v>700</v>
      </c>
    </row>
    <row r="831" spans="1:5" x14ac:dyDescent="0.2">
      <c r="A831" s="36">
        <v>210006</v>
      </c>
      <c r="D831" s="34" t="str">
        <f t="shared" si="26"/>
        <v>IIEE-SJ - 210006</v>
      </c>
      <c r="E831" s="36" t="s">
        <v>701</v>
      </c>
    </row>
    <row r="832" spans="1:5" x14ac:dyDescent="0.2">
      <c r="A832" s="36">
        <v>210007</v>
      </c>
      <c r="D832" s="34" t="str">
        <f t="shared" si="26"/>
        <v>IIEE-SJ - 210007</v>
      </c>
      <c r="E832" s="36" t="s">
        <v>702</v>
      </c>
    </row>
    <row r="833" spans="1:5" x14ac:dyDescent="0.2">
      <c r="A833" s="36">
        <v>210008</v>
      </c>
      <c r="D833" s="34" t="str">
        <f t="shared" si="26"/>
        <v>IIEE-SJ - 210008</v>
      </c>
      <c r="E833" s="36" t="s">
        <v>703</v>
      </c>
    </row>
    <row r="834" spans="1:5" x14ac:dyDescent="0.2">
      <c r="D834" s="34"/>
    </row>
    <row r="835" spans="1:5" x14ac:dyDescent="0.2">
      <c r="A835" s="36">
        <v>211</v>
      </c>
      <c r="D835" s="34" t="str">
        <f t="shared" si="26"/>
        <v>IIEE-SJ - 211</v>
      </c>
      <c r="E835" s="36" t="s">
        <v>979</v>
      </c>
    </row>
    <row r="836" spans="1:5" x14ac:dyDescent="0.2">
      <c r="A836" s="36">
        <v>211001</v>
      </c>
      <c r="D836" s="34" t="str">
        <f t="shared" si="26"/>
        <v>IIEE-SJ - 211001</v>
      </c>
      <c r="E836" s="36" t="s">
        <v>704</v>
      </c>
    </row>
    <row r="837" spans="1:5" x14ac:dyDescent="0.2">
      <c r="A837" s="36">
        <v>211002</v>
      </c>
      <c r="D837" s="34" t="str">
        <f t="shared" si="26"/>
        <v>IIEE-SJ - 211002</v>
      </c>
      <c r="E837" s="36" t="s">
        <v>705</v>
      </c>
    </row>
    <row r="838" spans="1:5" x14ac:dyDescent="0.2">
      <c r="A838" s="36">
        <v>211003</v>
      </c>
      <c r="D838" s="34" t="str">
        <f t="shared" si="26"/>
        <v>IIEE-SJ - 211003</v>
      </c>
      <c r="E838" s="36" t="s">
        <v>706</v>
      </c>
    </row>
    <row r="839" spans="1:5" x14ac:dyDescent="0.2">
      <c r="A839" s="36">
        <v>211004</v>
      </c>
      <c r="D839" s="34" t="str">
        <f t="shared" si="26"/>
        <v>IIEE-SJ - 211004</v>
      </c>
      <c r="E839" s="36" t="s">
        <v>707</v>
      </c>
    </row>
    <row r="840" spans="1:5" x14ac:dyDescent="0.2">
      <c r="A840" s="36">
        <v>211005</v>
      </c>
      <c r="D840" s="34" t="str">
        <f t="shared" si="26"/>
        <v>IIEE-SJ - 211005</v>
      </c>
      <c r="E840" s="36" t="s">
        <v>708</v>
      </c>
    </row>
    <row r="841" spans="1:5" x14ac:dyDescent="0.2">
      <c r="A841" s="36">
        <v>211006</v>
      </c>
      <c r="D841" s="34" t="str">
        <f t="shared" si="26"/>
        <v>IIEE-SJ - 211006</v>
      </c>
      <c r="E841" s="36" t="s">
        <v>812</v>
      </c>
    </row>
    <row r="842" spans="1:5" x14ac:dyDescent="0.2">
      <c r="A842" s="36">
        <v>211007</v>
      </c>
      <c r="D842" s="34" t="str">
        <f t="shared" si="26"/>
        <v>IIEE-SJ - 211007</v>
      </c>
      <c r="E842" s="36" t="s">
        <v>813</v>
      </c>
    </row>
    <row r="843" spans="1:5" x14ac:dyDescent="0.2">
      <c r="A843" s="36">
        <v>211008</v>
      </c>
      <c r="D843" s="34" t="str">
        <f t="shared" si="26"/>
        <v>IIEE-SJ - 211008</v>
      </c>
      <c r="E843" s="36" t="s">
        <v>980</v>
      </c>
    </row>
    <row r="844" spans="1:5" x14ac:dyDescent="0.2">
      <c r="A844" s="36">
        <v>211009</v>
      </c>
      <c r="D844" s="34" t="str">
        <f t="shared" si="26"/>
        <v>IIEE-SJ - 211009</v>
      </c>
      <c r="E844" s="36" t="s">
        <v>981</v>
      </c>
    </row>
    <row r="845" spans="1:5" x14ac:dyDescent="0.2">
      <c r="D845" s="34"/>
    </row>
    <row r="846" spans="1:5" x14ac:dyDescent="0.2">
      <c r="A846" s="36">
        <v>212</v>
      </c>
      <c r="D846" s="34" t="str">
        <f t="shared" si="26"/>
        <v>IIEE-SJ - 212</v>
      </c>
      <c r="E846" s="36" t="s">
        <v>982</v>
      </c>
    </row>
    <row r="847" spans="1:5" x14ac:dyDescent="0.2">
      <c r="A847" s="36">
        <v>212001</v>
      </c>
      <c r="D847" s="34" t="str">
        <f t="shared" si="26"/>
        <v>IIEE-SJ - 212001</v>
      </c>
      <c r="E847" s="36" t="s">
        <v>709</v>
      </c>
    </row>
    <row r="848" spans="1:5" x14ac:dyDescent="0.2">
      <c r="A848" s="36">
        <v>212002</v>
      </c>
      <c r="D848" s="34" t="str">
        <f t="shared" si="26"/>
        <v>IIEE-SJ - 212002</v>
      </c>
      <c r="E848" s="36" t="s">
        <v>710</v>
      </c>
    </row>
    <row r="849" spans="1:5" x14ac:dyDescent="0.2">
      <c r="A849" s="36">
        <v>212003</v>
      </c>
      <c r="D849" s="34" t="str">
        <f t="shared" si="26"/>
        <v>IIEE-SJ - 212003</v>
      </c>
      <c r="E849" s="36" t="s">
        <v>711</v>
      </c>
    </row>
    <row r="850" spans="1:5" x14ac:dyDescent="0.2">
      <c r="A850" s="36">
        <v>212004</v>
      </c>
      <c r="D850" s="34" t="str">
        <f t="shared" si="26"/>
        <v>IIEE-SJ - 212004</v>
      </c>
      <c r="E850" s="36" t="s">
        <v>712</v>
      </c>
    </row>
    <row r="851" spans="1:5" x14ac:dyDescent="0.2">
      <c r="D851" s="34"/>
    </row>
    <row r="852" spans="1:5" x14ac:dyDescent="0.2">
      <c r="A852" s="36">
        <v>213</v>
      </c>
      <c r="D852" s="34" t="str">
        <f t="shared" si="26"/>
        <v>IIEE-SJ - 213</v>
      </c>
      <c r="E852" s="36" t="s">
        <v>983</v>
      </c>
    </row>
    <row r="853" spans="1:5" x14ac:dyDescent="0.2">
      <c r="A853" s="36">
        <v>213001</v>
      </c>
      <c r="D853" s="34" t="str">
        <f t="shared" si="26"/>
        <v>IIEE-SJ - 213001</v>
      </c>
      <c r="E853" s="36" t="s">
        <v>713</v>
      </c>
    </row>
    <row r="854" spans="1:5" x14ac:dyDescent="0.2">
      <c r="A854" s="36">
        <v>213002</v>
      </c>
      <c r="D854" s="34" t="str">
        <f t="shared" si="26"/>
        <v>IIEE-SJ - 213002</v>
      </c>
      <c r="E854" s="36" t="s">
        <v>714</v>
      </c>
    </row>
    <row r="855" spans="1:5" x14ac:dyDescent="0.2">
      <c r="A855" s="36">
        <v>213003</v>
      </c>
      <c r="D855" s="34" t="str">
        <f t="shared" si="26"/>
        <v>IIEE-SJ - 213003</v>
      </c>
      <c r="E855" s="36" t="s">
        <v>715</v>
      </c>
    </row>
    <row r="856" spans="1:5" x14ac:dyDescent="0.2">
      <c r="A856" s="36">
        <v>213004</v>
      </c>
      <c r="D856" s="34" t="str">
        <f t="shared" si="26"/>
        <v>IIEE-SJ - 213004</v>
      </c>
      <c r="E856" s="36" t="s">
        <v>716</v>
      </c>
    </row>
    <row r="857" spans="1:5" x14ac:dyDescent="0.2">
      <c r="A857" s="36">
        <v>213005</v>
      </c>
      <c r="D857" s="34" t="str">
        <f t="shared" si="26"/>
        <v>IIEE-SJ - 213005</v>
      </c>
      <c r="E857" s="36" t="s">
        <v>717</v>
      </c>
    </row>
    <row r="858" spans="1:5" x14ac:dyDescent="0.2">
      <c r="A858" s="36">
        <v>213006</v>
      </c>
      <c r="D858" s="34" t="str">
        <f t="shared" si="26"/>
        <v>IIEE-SJ - 213006</v>
      </c>
      <c r="E858" s="36" t="s">
        <v>718</v>
      </c>
    </row>
    <row r="859" spans="1:5" x14ac:dyDescent="0.2">
      <c r="A859" s="36">
        <v>213007</v>
      </c>
      <c r="D859" s="34" t="str">
        <f t="shared" si="26"/>
        <v>IIEE-SJ - 213007</v>
      </c>
      <c r="E859" s="36" t="s">
        <v>719</v>
      </c>
    </row>
    <row r="860" spans="1:5" x14ac:dyDescent="0.2">
      <c r="A860" s="36">
        <v>213008</v>
      </c>
      <c r="D860" s="34" t="str">
        <f t="shared" si="26"/>
        <v>IIEE-SJ - 213008</v>
      </c>
      <c r="E860" s="36" t="s">
        <v>720</v>
      </c>
    </row>
    <row r="861" spans="1:5" x14ac:dyDescent="0.2">
      <c r="D861" s="34"/>
    </row>
    <row r="862" spans="1:5" x14ac:dyDescent="0.2">
      <c r="A862" s="36">
        <v>214</v>
      </c>
      <c r="D862" s="34" t="str">
        <f t="shared" si="26"/>
        <v>IIEE-SJ - 214</v>
      </c>
      <c r="E862" s="36" t="s">
        <v>984</v>
      </c>
    </row>
    <row r="863" spans="1:5" x14ac:dyDescent="0.2">
      <c r="A863" s="36">
        <v>214001</v>
      </c>
      <c r="D863" s="34" t="str">
        <f t="shared" si="26"/>
        <v>IIEE-SJ - 214001</v>
      </c>
      <c r="E863" s="36" t="s">
        <v>721</v>
      </c>
    </row>
    <row r="864" spans="1:5" x14ac:dyDescent="0.2">
      <c r="A864" s="36">
        <v>214002</v>
      </c>
      <c r="D864" s="34" t="str">
        <f t="shared" si="26"/>
        <v>IIEE-SJ - 214002</v>
      </c>
      <c r="E864" s="36" t="s">
        <v>722</v>
      </c>
    </row>
    <row r="865" spans="1:5" x14ac:dyDescent="0.2">
      <c r="A865" s="36">
        <v>214003</v>
      </c>
      <c r="D865" s="34" t="str">
        <f t="shared" si="26"/>
        <v>IIEE-SJ - 214003</v>
      </c>
      <c r="E865" s="36" t="s">
        <v>723</v>
      </c>
    </row>
    <row r="866" spans="1:5" x14ac:dyDescent="0.2">
      <c r="A866" s="36">
        <v>214004</v>
      </c>
      <c r="D866" s="34" t="str">
        <f t="shared" si="26"/>
        <v>IIEE-SJ - 214004</v>
      </c>
      <c r="E866" s="36" t="s">
        <v>724</v>
      </c>
    </row>
    <row r="867" spans="1:5" x14ac:dyDescent="0.2">
      <c r="A867" s="36">
        <v>214005</v>
      </c>
      <c r="D867" s="34" t="str">
        <f t="shared" si="26"/>
        <v>IIEE-SJ - 214005</v>
      </c>
      <c r="E867" s="36" t="s">
        <v>725</v>
      </c>
    </row>
    <row r="868" spans="1:5" x14ac:dyDescent="0.2">
      <c r="A868" s="36">
        <v>214006</v>
      </c>
      <c r="D868" s="34" t="str">
        <f t="shared" si="26"/>
        <v>IIEE-SJ - 214006</v>
      </c>
      <c r="E868" s="36" t="s">
        <v>726</v>
      </c>
    </row>
    <row r="869" spans="1:5" x14ac:dyDescent="0.2">
      <c r="D869" s="34"/>
    </row>
    <row r="870" spans="1:5" x14ac:dyDescent="0.2">
      <c r="A870" s="36">
        <v>215</v>
      </c>
      <c r="D870" s="34" t="str">
        <f t="shared" si="26"/>
        <v>IIEE-SJ - 215</v>
      </c>
      <c r="E870" s="36" t="s">
        <v>985</v>
      </c>
    </row>
    <row r="871" spans="1:5" x14ac:dyDescent="0.2">
      <c r="A871" s="36">
        <v>215001</v>
      </c>
      <c r="D871" s="34" t="str">
        <f t="shared" si="26"/>
        <v>IIEE-SJ - 215001</v>
      </c>
      <c r="E871" s="36" t="s">
        <v>727</v>
      </c>
    </row>
    <row r="872" spans="1:5" x14ac:dyDescent="0.2">
      <c r="A872" s="36">
        <v>215002</v>
      </c>
      <c r="D872" s="34" t="str">
        <f t="shared" si="26"/>
        <v>IIEE-SJ - 215002</v>
      </c>
      <c r="E872" s="36" t="s">
        <v>728</v>
      </c>
    </row>
    <row r="873" spans="1:5" x14ac:dyDescent="0.2">
      <c r="A873" s="36">
        <v>215003</v>
      </c>
      <c r="D873" s="34" t="str">
        <f t="shared" si="26"/>
        <v>IIEE-SJ - 215003</v>
      </c>
      <c r="E873" s="36" t="s">
        <v>729</v>
      </c>
    </row>
    <row r="874" spans="1:5" x14ac:dyDescent="0.2">
      <c r="A874" s="36">
        <v>215004</v>
      </c>
      <c r="D874" s="34" t="str">
        <f t="shared" si="26"/>
        <v>IIEE-SJ - 215004</v>
      </c>
      <c r="E874" s="36" t="s">
        <v>730</v>
      </c>
    </row>
    <row r="875" spans="1:5" x14ac:dyDescent="0.2">
      <c r="A875" s="36">
        <v>215005</v>
      </c>
      <c r="D875" s="34" t="str">
        <f t="shared" si="26"/>
        <v>IIEE-SJ - 215005</v>
      </c>
      <c r="E875" s="36" t="s">
        <v>731</v>
      </c>
    </row>
    <row r="876" spans="1:5" x14ac:dyDescent="0.2">
      <c r="A876" s="36">
        <v>215006</v>
      </c>
      <c r="D876" s="34" t="str">
        <f t="shared" si="26"/>
        <v>IIEE-SJ - 215006</v>
      </c>
      <c r="E876" s="36" t="s">
        <v>732</v>
      </c>
    </row>
    <row r="877" spans="1:5" x14ac:dyDescent="0.2">
      <c r="D877" s="34"/>
    </row>
    <row r="878" spans="1:5" x14ac:dyDescent="0.2">
      <c r="A878" s="36">
        <v>216</v>
      </c>
      <c r="D878" s="34" t="str">
        <f t="shared" si="26"/>
        <v>IIEE-SJ - 216</v>
      </c>
      <c r="E878" s="36" t="s">
        <v>986</v>
      </c>
    </row>
    <row r="879" spans="1:5" x14ac:dyDescent="0.2">
      <c r="A879" s="36">
        <v>216001</v>
      </c>
      <c r="D879" s="34" t="str">
        <f t="shared" si="26"/>
        <v>IIEE-SJ - 216001</v>
      </c>
      <c r="E879" s="36" t="s">
        <v>733</v>
      </c>
    </row>
    <row r="880" spans="1:5" x14ac:dyDescent="0.2">
      <c r="A880" s="36">
        <v>216002</v>
      </c>
      <c r="D880" s="34" t="str">
        <f t="shared" si="26"/>
        <v>IIEE-SJ - 216002</v>
      </c>
      <c r="E880" s="36" t="s">
        <v>734</v>
      </c>
    </row>
    <row r="881" spans="1:5" x14ac:dyDescent="0.2">
      <c r="A881" s="36">
        <v>216003</v>
      </c>
      <c r="D881" s="34" t="str">
        <f t="shared" si="26"/>
        <v>IIEE-SJ - 216003</v>
      </c>
      <c r="E881" s="36" t="s">
        <v>735</v>
      </c>
    </row>
    <row r="882" spans="1:5" x14ac:dyDescent="0.2">
      <c r="A882" s="36">
        <v>216004</v>
      </c>
      <c r="D882" s="34" t="str">
        <f t="shared" si="26"/>
        <v>IIEE-SJ - 216004</v>
      </c>
      <c r="E882" s="36" t="s">
        <v>736</v>
      </c>
    </row>
    <row r="883" spans="1:5" x14ac:dyDescent="0.2">
      <c r="A883" s="36">
        <v>216005</v>
      </c>
      <c r="D883" s="34" t="str">
        <f t="shared" si="26"/>
        <v>IIEE-SJ - 216005</v>
      </c>
      <c r="E883" s="36" t="s">
        <v>737</v>
      </c>
    </row>
    <row r="884" spans="1:5" x14ac:dyDescent="0.2">
      <c r="D884" s="34"/>
    </row>
    <row r="885" spans="1:5" x14ac:dyDescent="0.2">
      <c r="A885" s="36">
        <v>217</v>
      </c>
      <c r="D885" s="34" t="str">
        <f t="shared" si="26"/>
        <v>IIEE-SJ - 217</v>
      </c>
      <c r="E885" s="36" t="s">
        <v>987</v>
      </c>
    </row>
    <row r="886" spans="1:5" x14ac:dyDescent="0.2">
      <c r="A886" s="36">
        <v>217001</v>
      </c>
      <c r="D886" s="34" t="str">
        <f t="shared" si="26"/>
        <v>IIEE-SJ - 217001</v>
      </c>
      <c r="E886" s="36" t="s">
        <v>738</v>
      </c>
    </row>
    <row r="887" spans="1:5" x14ac:dyDescent="0.2">
      <c r="A887" s="36">
        <v>217002</v>
      </c>
      <c r="D887" s="34" t="str">
        <f t="shared" si="26"/>
        <v>IIEE-SJ - 217002</v>
      </c>
      <c r="E887" s="36" t="s">
        <v>739</v>
      </c>
    </row>
    <row r="888" spans="1:5" x14ac:dyDescent="0.2">
      <c r="D888" s="34"/>
    </row>
    <row r="889" spans="1:5" x14ac:dyDescent="0.2">
      <c r="A889" s="36">
        <v>218</v>
      </c>
      <c r="D889" s="34" t="str">
        <f t="shared" si="26"/>
        <v>IIEE-SJ - 218</v>
      </c>
      <c r="E889" s="36" t="s">
        <v>935</v>
      </c>
    </row>
    <row r="890" spans="1:5" x14ac:dyDescent="0.2">
      <c r="A890" s="36">
        <v>218001</v>
      </c>
      <c r="D890" s="34" t="str">
        <f t="shared" si="26"/>
        <v>IIEE-SJ - 218001</v>
      </c>
      <c r="E890" s="36" t="s">
        <v>740</v>
      </c>
    </row>
    <row r="891" spans="1:5" x14ac:dyDescent="0.2">
      <c r="A891" s="36">
        <v>218002</v>
      </c>
      <c r="D891" s="34" t="str">
        <f t="shared" ref="D891:D953" si="27">CONCATENATE("IIEE-SJ - ",A891)</f>
        <v>IIEE-SJ - 218002</v>
      </c>
      <c r="E891" s="36" t="s">
        <v>741</v>
      </c>
    </row>
    <row r="892" spans="1:5" x14ac:dyDescent="0.2">
      <c r="A892" s="36">
        <v>218003</v>
      </c>
      <c r="D892" s="34" t="str">
        <f t="shared" si="27"/>
        <v>IIEE-SJ - 218003</v>
      </c>
      <c r="E892" s="36" t="s">
        <v>742</v>
      </c>
    </row>
    <row r="893" spans="1:5" x14ac:dyDescent="0.2">
      <c r="D893" s="34"/>
    </row>
    <row r="894" spans="1:5" x14ac:dyDescent="0.2">
      <c r="A894" s="36">
        <v>219</v>
      </c>
      <c r="D894" s="34" t="str">
        <f t="shared" si="27"/>
        <v>IIEE-SJ - 219</v>
      </c>
      <c r="E894" s="36" t="s">
        <v>988</v>
      </c>
    </row>
    <row r="895" spans="1:5" x14ac:dyDescent="0.2">
      <c r="A895" s="36">
        <v>219001</v>
      </c>
      <c r="D895" s="34" t="str">
        <f t="shared" si="27"/>
        <v>IIEE-SJ - 219001</v>
      </c>
      <c r="E895" s="36" t="s">
        <v>989</v>
      </c>
    </row>
    <row r="896" spans="1:5" x14ac:dyDescent="0.2">
      <c r="A896" s="36">
        <v>219002</v>
      </c>
      <c r="D896" s="34" t="str">
        <f t="shared" si="27"/>
        <v>IIEE-SJ - 219002</v>
      </c>
      <c r="E896" s="36" t="s">
        <v>990</v>
      </c>
    </row>
    <row r="897" spans="1:5" x14ac:dyDescent="0.2">
      <c r="A897" s="36">
        <v>219003</v>
      </c>
      <c r="D897" s="34" t="str">
        <f t="shared" si="27"/>
        <v>IIEE-SJ - 219003</v>
      </c>
      <c r="E897" s="36" t="s">
        <v>991</v>
      </c>
    </row>
    <row r="898" spans="1:5" x14ac:dyDescent="0.2">
      <c r="A898" s="36">
        <v>219004</v>
      </c>
      <c r="D898" s="34" t="str">
        <f t="shared" si="27"/>
        <v>IIEE-SJ - 219004</v>
      </c>
      <c r="E898" s="36" t="s">
        <v>992</v>
      </c>
    </row>
    <row r="899" spans="1:5" x14ac:dyDescent="0.2">
      <c r="A899" s="36">
        <v>219005</v>
      </c>
      <c r="D899" s="34" t="str">
        <f t="shared" si="27"/>
        <v>IIEE-SJ - 219005</v>
      </c>
      <c r="E899" s="36" t="s">
        <v>993</v>
      </c>
    </row>
    <row r="900" spans="1:5" x14ac:dyDescent="0.2">
      <c r="D900" s="34"/>
    </row>
    <row r="901" spans="1:5" x14ac:dyDescent="0.2">
      <c r="A901" s="36">
        <v>220</v>
      </c>
      <c r="D901" s="34" t="str">
        <f t="shared" si="27"/>
        <v>IIEE-SJ - 220</v>
      </c>
      <c r="E901" s="36" t="s">
        <v>994</v>
      </c>
    </row>
    <row r="902" spans="1:5" x14ac:dyDescent="0.2">
      <c r="A902" s="36">
        <v>220001</v>
      </c>
      <c r="D902" s="34" t="str">
        <f t="shared" si="27"/>
        <v>IIEE-SJ - 220001</v>
      </c>
      <c r="E902" s="36" t="s">
        <v>743</v>
      </c>
    </row>
    <row r="903" spans="1:5" x14ac:dyDescent="0.2">
      <c r="A903" s="36">
        <v>220002</v>
      </c>
      <c r="D903" s="34" t="str">
        <f t="shared" si="27"/>
        <v>IIEE-SJ - 220002</v>
      </c>
      <c r="E903" s="36" t="s">
        <v>744</v>
      </c>
    </row>
    <row r="904" spans="1:5" x14ac:dyDescent="0.2">
      <c r="A904" s="36">
        <v>220003</v>
      </c>
      <c r="D904" s="34" t="str">
        <f t="shared" si="27"/>
        <v>IIEE-SJ - 220003</v>
      </c>
      <c r="E904" s="36" t="s">
        <v>745</v>
      </c>
    </row>
    <row r="905" spans="1:5" x14ac:dyDescent="0.2">
      <c r="A905" s="36">
        <v>220004</v>
      </c>
      <c r="D905" s="34" t="str">
        <f t="shared" si="27"/>
        <v>IIEE-SJ - 220004</v>
      </c>
      <c r="E905" s="36" t="s">
        <v>746</v>
      </c>
    </row>
    <row r="906" spans="1:5" x14ac:dyDescent="0.2">
      <c r="A906" s="36">
        <v>220005</v>
      </c>
      <c r="D906" s="34" t="str">
        <f t="shared" si="27"/>
        <v>IIEE-SJ - 220005</v>
      </c>
      <c r="E906" s="36" t="s">
        <v>747</v>
      </c>
    </row>
    <row r="907" spans="1:5" x14ac:dyDescent="0.2">
      <c r="A907" s="36">
        <v>220006</v>
      </c>
      <c r="D907" s="34" t="str">
        <f t="shared" si="27"/>
        <v>IIEE-SJ - 220006</v>
      </c>
      <c r="E907" s="36" t="s">
        <v>748</v>
      </c>
    </row>
    <row r="908" spans="1:5" x14ac:dyDescent="0.2">
      <c r="D908" s="34"/>
    </row>
    <row r="909" spans="1:5" x14ac:dyDescent="0.2">
      <c r="A909" s="36">
        <v>221</v>
      </c>
      <c r="D909" s="34" t="str">
        <f t="shared" si="27"/>
        <v>IIEE-SJ - 221</v>
      </c>
      <c r="E909" s="36" t="s">
        <v>995</v>
      </c>
    </row>
    <row r="910" spans="1:5" x14ac:dyDescent="0.2">
      <c r="A910" s="36">
        <v>221001</v>
      </c>
      <c r="D910" s="34" t="str">
        <f t="shared" si="27"/>
        <v>IIEE-SJ - 221001</v>
      </c>
      <c r="E910" s="36" t="s">
        <v>749</v>
      </c>
    </row>
    <row r="911" spans="1:5" x14ac:dyDescent="0.2">
      <c r="A911" s="36">
        <v>221002</v>
      </c>
      <c r="D911" s="34" t="str">
        <f t="shared" si="27"/>
        <v>IIEE-SJ - 221002</v>
      </c>
      <c r="E911" s="36" t="s">
        <v>750</v>
      </c>
    </row>
    <row r="912" spans="1:5" x14ac:dyDescent="0.2">
      <c r="A912" s="36">
        <v>221003</v>
      </c>
      <c r="D912" s="34" t="str">
        <f t="shared" si="27"/>
        <v>IIEE-SJ - 221003</v>
      </c>
      <c r="E912" s="36" t="s">
        <v>751</v>
      </c>
    </row>
    <row r="913" spans="1:5" x14ac:dyDescent="0.2">
      <c r="A913" s="36">
        <v>221004</v>
      </c>
      <c r="D913" s="34" t="str">
        <f t="shared" si="27"/>
        <v>IIEE-SJ - 221004</v>
      </c>
      <c r="E913" s="36" t="s">
        <v>752</v>
      </c>
    </row>
    <row r="914" spans="1:5" x14ac:dyDescent="0.2">
      <c r="A914" s="36">
        <v>221005</v>
      </c>
      <c r="D914" s="34" t="str">
        <f t="shared" si="27"/>
        <v>IIEE-SJ - 221005</v>
      </c>
      <c r="E914" s="36" t="s">
        <v>753</v>
      </c>
    </row>
    <row r="915" spans="1:5" x14ac:dyDescent="0.2">
      <c r="A915" s="36">
        <v>221006</v>
      </c>
      <c r="D915" s="34" t="str">
        <f t="shared" si="27"/>
        <v>IIEE-SJ - 221006</v>
      </c>
      <c r="E915" s="36" t="s">
        <v>754</v>
      </c>
    </row>
    <row r="916" spans="1:5" x14ac:dyDescent="0.2">
      <c r="D916" s="34"/>
    </row>
    <row r="917" spans="1:5" x14ac:dyDescent="0.2">
      <c r="A917" s="36">
        <v>222</v>
      </c>
      <c r="D917" s="34" t="str">
        <f t="shared" si="27"/>
        <v>IIEE-SJ - 222</v>
      </c>
      <c r="E917" s="36" t="s">
        <v>996</v>
      </c>
    </row>
    <row r="918" spans="1:5" x14ac:dyDescent="0.2">
      <c r="A918" s="36">
        <v>222001</v>
      </c>
      <c r="D918" s="34" t="str">
        <f t="shared" si="27"/>
        <v>IIEE-SJ - 222001</v>
      </c>
      <c r="E918" s="36" t="s">
        <v>755</v>
      </c>
    </row>
    <row r="919" spans="1:5" x14ac:dyDescent="0.2">
      <c r="A919" s="36">
        <v>222002</v>
      </c>
      <c r="D919" s="34" t="str">
        <f t="shared" si="27"/>
        <v>IIEE-SJ - 222002</v>
      </c>
      <c r="E919" s="36" t="s">
        <v>756</v>
      </c>
    </row>
    <row r="920" spans="1:5" x14ac:dyDescent="0.2">
      <c r="A920" s="36">
        <v>222003</v>
      </c>
      <c r="D920" s="34" t="str">
        <f t="shared" si="27"/>
        <v>IIEE-SJ - 222003</v>
      </c>
      <c r="E920" s="36" t="s">
        <v>757</v>
      </c>
    </row>
    <row r="921" spans="1:5" x14ac:dyDescent="0.2">
      <c r="A921" s="36">
        <v>222004</v>
      </c>
      <c r="D921" s="34" t="str">
        <f t="shared" si="27"/>
        <v>IIEE-SJ - 222004</v>
      </c>
      <c r="E921" s="36" t="s">
        <v>758</v>
      </c>
    </row>
    <row r="922" spans="1:5" x14ac:dyDescent="0.2">
      <c r="A922" s="36">
        <v>222005</v>
      </c>
      <c r="D922" s="34" t="str">
        <f t="shared" si="27"/>
        <v>IIEE-SJ - 222005</v>
      </c>
      <c r="E922" s="36" t="s">
        <v>759</v>
      </c>
    </row>
    <row r="923" spans="1:5" x14ac:dyDescent="0.2">
      <c r="A923" s="36">
        <v>222006</v>
      </c>
      <c r="D923" s="34" t="str">
        <f t="shared" si="27"/>
        <v>IIEE-SJ - 222006</v>
      </c>
      <c r="E923" s="36" t="s">
        <v>760</v>
      </c>
    </row>
    <row r="924" spans="1:5" x14ac:dyDescent="0.2">
      <c r="A924" s="36">
        <v>222007</v>
      </c>
      <c r="D924" s="34" t="str">
        <f t="shared" si="27"/>
        <v>IIEE-SJ - 222007</v>
      </c>
      <c r="E924" s="36" t="s">
        <v>761</v>
      </c>
    </row>
    <row r="925" spans="1:5" x14ac:dyDescent="0.2">
      <c r="A925" s="36">
        <v>222008</v>
      </c>
      <c r="D925" s="34" t="str">
        <f t="shared" si="27"/>
        <v>IIEE-SJ - 222008</v>
      </c>
      <c r="E925" s="36" t="s">
        <v>762</v>
      </c>
    </row>
    <row r="926" spans="1:5" x14ac:dyDescent="0.2">
      <c r="A926" s="36">
        <v>222009</v>
      </c>
      <c r="D926" s="34" t="str">
        <f t="shared" si="27"/>
        <v>IIEE-SJ - 222009</v>
      </c>
      <c r="E926" s="36" t="s">
        <v>763</v>
      </c>
    </row>
    <row r="927" spans="1:5" x14ac:dyDescent="0.2">
      <c r="A927" s="36">
        <v>222010</v>
      </c>
      <c r="D927" s="34" t="str">
        <f t="shared" si="27"/>
        <v>IIEE-SJ - 222010</v>
      </c>
      <c r="E927" s="36" t="s">
        <v>764</v>
      </c>
    </row>
    <row r="928" spans="1:5" x14ac:dyDescent="0.2">
      <c r="A928" s="36">
        <v>222011</v>
      </c>
      <c r="D928" s="34" t="str">
        <f t="shared" si="27"/>
        <v>IIEE-SJ - 222011</v>
      </c>
      <c r="E928" s="36" t="s">
        <v>765</v>
      </c>
    </row>
    <row r="929" spans="1:5" x14ac:dyDescent="0.2">
      <c r="A929" s="36">
        <v>222012</v>
      </c>
      <c r="D929" s="34" t="str">
        <f t="shared" si="27"/>
        <v>IIEE-SJ - 222012</v>
      </c>
      <c r="E929" s="36" t="s">
        <v>766</v>
      </c>
    </row>
    <row r="930" spans="1:5" x14ac:dyDescent="0.2">
      <c r="A930" s="36">
        <v>222013</v>
      </c>
      <c r="D930" s="34" t="str">
        <f t="shared" si="27"/>
        <v>IIEE-SJ - 222013</v>
      </c>
      <c r="E930" s="36" t="s">
        <v>767</v>
      </c>
    </row>
    <row r="931" spans="1:5" x14ac:dyDescent="0.2">
      <c r="A931" s="36">
        <v>222014</v>
      </c>
      <c r="D931" s="34" t="str">
        <f t="shared" si="27"/>
        <v>IIEE-SJ - 222014</v>
      </c>
      <c r="E931" s="36" t="s">
        <v>768</v>
      </c>
    </row>
    <row r="932" spans="1:5" x14ac:dyDescent="0.2">
      <c r="A932" s="36">
        <v>222015</v>
      </c>
      <c r="D932" s="34" t="str">
        <f t="shared" si="27"/>
        <v>IIEE-SJ - 222015</v>
      </c>
      <c r="E932" s="36" t="s">
        <v>769</v>
      </c>
    </row>
    <row r="933" spans="1:5" x14ac:dyDescent="0.2">
      <c r="A933" s="36">
        <v>222016</v>
      </c>
      <c r="D933" s="34" t="str">
        <f t="shared" si="27"/>
        <v>IIEE-SJ - 222016</v>
      </c>
      <c r="E933" s="36" t="s">
        <v>770</v>
      </c>
    </row>
    <row r="934" spans="1:5" x14ac:dyDescent="0.2">
      <c r="D934" s="34"/>
    </row>
    <row r="935" spans="1:5" x14ac:dyDescent="0.2">
      <c r="A935" s="36">
        <v>223</v>
      </c>
      <c r="D935" s="34" t="str">
        <f t="shared" si="27"/>
        <v>IIEE-SJ - 223</v>
      </c>
      <c r="E935" s="36" t="s">
        <v>997</v>
      </c>
    </row>
    <row r="936" spans="1:5" x14ac:dyDescent="0.2">
      <c r="A936" s="36">
        <v>223001</v>
      </c>
      <c r="D936" s="34" t="str">
        <f t="shared" si="27"/>
        <v>IIEE-SJ - 223001</v>
      </c>
      <c r="E936" s="36" t="s">
        <v>771</v>
      </c>
    </row>
    <row r="937" spans="1:5" x14ac:dyDescent="0.2">
      <c r="A937" s="36">
        <v>223002</v>
      </c>
      <c r="D937" s="34" t="str">
        <f t="shared" si="27"/>
        <v>IIEE-SJ - 223002</v>
      </c>
      <c r="E937" s="36" t="s">
        <v>772</v>
      </c>
    </row>
    <row r="938" spans="1:5" x14ac:dyDescent="0.2">
      <c r="A938" s="36">
        <v>223003</v>
      </c>
      <c r="D938" s="34" t="str">
        <f t="shared" si="27"/>
        <v>IIEE-SJ - 223003</v>
      </c>
      <c r="E938" s="36" t="s">
        <v>773</v>
      </c>
    </row>
    <row r="939" spans="1:5" x14ac:dyDescent="0.2">
      <c r="A939" s="36">
        <v>223004</v>
      </c>
      <c r="D939" s="34" t="str">
        <f t="shared" si="27"/>
        <v>IIEE-SJ - 223004</v>
      </c>
      <c r="E939" s="36" t="s">
        <v>774</v>
      </c>
    </row>
    <row r="940" spans="1:5" x14ac:dyDescent="0.2">
      <c r="A940" s="36">
        <v>223005</v>
      </c>
      <c r="D940" s="34" t="str">
        <f t="shared" si="27"/>
        <v>IIEE-SJ - 223005</v>
      </c>
      <c r="E940" s="36" t="s">
        <v>775</v>
      </c>
    </row>
    <row r="941" spans="1:5" x14ac:dyDescent="0.2">
      <c r="A941" s="36">
        <v>223006</v>
      </c>
      <c r="D941" s="34" t="str">
        <f t="shared" si="27"/>
        <v>IIEE-SJ - 223006</v>
      </c>
      <c r="E941" s="36" t="s">
        <v>776</v>
      </c>
    </row>
    <row r="942" spans="1:5" x14ac:dyDescent="0.2">
      <c r="A942" s="36">
        <v>223007</v>
      </c>
      <c r="D942" s="34" t="str">
        <f t="shared" si="27"/>
        <v>IIEE-SJ - 223007</v>
      </c>
      <c r="E942" s="36" t="s">
        <v>777</v>
      </c>
    </row>
    <row r="943" spans="1:5" x14ac:dyDescent="0.2">
      <c r="A943" s="36">
        <v>223008</v>
      </c>
      <c r="D943" s="34" t="str">
        <f t="shared" si="27"/>
        <v>IIEE-SJ - 223008</v>
      </c>
      <c r="E943" s="36" t="s">
        <v>778</v>
      </c>
    </row>
    <row r="944" spans="1:5" x14ac:dyDescent="0.2">
      <c r="A944" s="36">
        <v>223009</v>
      </c>
      <c r="D944" s="34" t="str">
        <f t="shared" si="27"/>
        <v>IIEE-SJ - 223009</v>
      </c>
      <c r="E944" s="36" t="s">
        <v>779</v>
      </c>
    </row>
    <row r="945" spans="1:5" x14ac:dyDescent="0.2">
      <c r="A945" s="36">
        <v>223010</v>
      </c>
      <c r="D945" s="34" t="str">
        <f t="shared" si="27"/>
        <v>IIEE-SJ - 223010</v>
      </c>
      <c r="E945" s="36" t="s">
        <v>780</v>
      </c>
    </row>
    <row r="946" spans="1:5" x14ac:dyDescent="0.2">
      <c r="D946" s="34"/>
    </row>
    <row r="947" spans="1:5" x14ac:dyDescent="0.2">
      <c r="A947" s="36">
        <v>224</v>
      </c>
      <c r="D947" s="34" t="str">
        <f t="shared" si="27"/>
        <v>IIEE-SJ - 224</v>
      </c>
      <c r="E947" s="36" t="s">
        <v>401</v>
      </c>
    </row>
    <row r="948" spans="1:5" x14ac:dyDescent="0.2">
      <c r="A948" s="36">
        <v>224001</v>
      </c>
      <c r="D948" s="34" t="str">
        <f t="shared" si="27"/>
        <v>IIEE-SJ - 224001</v>
      </c>
      <c r="E948" s="36" t="s">
        <v>785</v>
      </c>
    </row>
    <row r="949" spans="1:5" x14ac:dyDescent="0.2">
      <c r="A949" s="36">
        <v>224002</v>
      </c>
      <c r="D949" s="34" t="str">
        <f t="shared" si="27"/>
        <v>IIEE-SJ - 224002</v>
      </c>
      <c r="E949" s="36" t="s">
        <v>786</v>
      </c>
    </row>
    <row r="950" spans="1:5" x14ac:dyDescent="0.2">
      <c r="D950" s="34"/>
    </row>
    <row r="951" spans="1:5" x14ac:dyDescent="0.2">
      <c r="A951" s="36">
        <v>225</v>
      </c>
      <c r="D951" s="34" t="str">
        <f t="shared" si="27"/>
        <v>IIEE-SJ - 225</v>
      </c>
      <c r="E951" s="36" t="s">
        <v>998</v>
      </c>
    </row>
    <row r="952" spans="1:5" x14ac:dyDescent="0.2">
      <c r="A952" s="36">
        <v>225001</v>
      </c>
      <c r="D952" s="34" t="str">
        <f t="shared" si="27"/>
        <v>IIEE-SJ - 225001</v>
      </c>
      <c r="E952" s="36" t="s">
        <v>807</v>
      </c>
    </row>
    <row r="953" spans="1:5" x14ac:dyDescent="0.2">
      <c r="A953" s="36">
        <v>225002</v>
      </c>
      <c r="D953" s="34" t="str">
        <f t="shared" si="27"/>
        <v>IIEE-SJ - 225002</v>
      </c>
      <c r="E953" s="36" t="s">
        <v>808</v>
      </c>
    </row>
    <row r="954" spans="1:5" x14ac:dyDescent="0.2">
      <c r="D954" s="34"/>
    </row>
    <row r="955" spans="1:5" x14ac:dyDescent="0.2">
      <c r="A955" s="36">
        <v>226</v>
      </c>
      <c r="D955" s="34" t="str">
        <f t="shared" ref="D955:D969" si="28">CONCATENATE("IIEE-SJ - ",A955)</f>
        <v>IIEE-SJ - 226</v>
      </c>
      <c r="E955" s="36" t="s">
        <v>999</v>
      </c>
    </row>
    <row r="956" spans="1:5" x14ac:dyDescent="0.2">
      <c r="A956" s="36">
        <v>226001</v>
      </c>
      <c r="D956" s="34" t="str">
        <f t="shared" si="28"/>
        <v>IIEE-SJ - 226001</v>
      </c>
      <c r="E956" s="36" t="s">
        <v>793</v>
      </c>
    </row>
    <row r="957" spans="1:5" x14ac:dyDescent="0.2">
      <c r="A957" s="36">
        <v>226002</v>
      </c>
      <c r="D957" s="34" t="str">
        <f t="shared" si="28"/>
        <v>IIEE-SJ - 226002</v>
      </c>
      <c r="E957" s="36" t="s">
        <v>794</v>
      </c>
    </row>
    <row r="958" spans="1:5" x14ac:dyDescent="0.2">
      <c r="A958" s="36">
        <v>226003</v>
      </c>
      <c r="D958" s="34" t="str">
        <f t="shared" si="28"/>
        <v>IIEE-SJ - 226003</v>
      </c>
      <c r="E958" s="36" t="s">
        <v>795</v>
      </c>
    </row>
    <row r="959" spans="1:5" x14ac:dyDescent="0.2">
      <c r="A959" s="36">
        <v>226004</v>
      </c>
      <c r="D959" s="34" t="str">
        <f t="shared" si="28"/>
        <v>IIEE-SJ - 226004</v>
      </c>
      <c r="E959" s="36" t="s">
        <v>809</v>
      </c>
    </row>
    <row r="960" spans="1:5" x14ac:dyDescent="0.2">
      <c r="A960" s="36">
        <v>226005</v>
      </c>
      <c r="D960" s="34" t="str">
        <f t="shared" si="28"/>
        <v>IIEE-SJ - 226005</v>
      </c>
      <c r="E960" s="36" t="s">
        <v>810</v>
      </c>
    </row>
    <row r="961" spans="1:5" x14ac:dyDescent="0.2">
      <c r="D961" s="34"/>
    </row>
    <row r="962" spans="1:5" x14ac:dyDescent="0.2">
      <c r="A962" s="36">
        <v>227</v>
      </c>
      <c r="D962" s="34" t="str">
        <f t="shared" si="28"/>
        <v>IIEE-SJ - 227</v>
      </c>
      <c r="E962" s="36" t="s">
        <v>1000</v>
      </c>
    </row>
    <row r="963" spans="1:5" x14ac:dyDescent="0.2">
      <c r="A963" s="36">
        <v>227001</v>
      </c>
      <c r="D963" s="34" t="str">
        <f t="shared" si="28"/>
        <v>IIEE-SJ - 227001</v>
      </c>
      <c r="E963" s="36" t="s">
        <v>801</v>
      </c>
    </row>
    <row r="964" spans="1:5" x14ac:dyDescent="0.2">
      <c r="A964" s="36">
        <v>227002</v>
      </c>
      <c r="D964" s="34" t="str">
        <f t="shared" si="28"/>
        <v>IIEE-SJ - 227002</v>
      </c>
      <c r="E964" s="36" t="s">
        <v>802</v>
      </c>
    </row>
    <row r="965" spans="1:5" x14ac:dyDescent="0.2">
      <c r="A965" s="36">
        <v>227003</v>
      </c>
      <c r="D965" s="34" t="str">
        <f t="shared" si="28"/>
        <v>IIEE-SJ - 227003</v>
      </c>
      <c r="E965" s="36" t="s">
        <v>803</v>
      </c>
    </row>
    <row r="966" spans="1:5" x14ac:dyDescent="0.2">
      <c r="A966" s="36">
        <v>227004</v>
      </c>
      <c r="D966" s="34" t="str">
        <f t="shared" si="28"/>
        <v>IIEE-SJ - 227004</v>
      </c>
      <c r="E966" s="36" t="s">
        <v>804</v>
      </c>
    </row>
    <row r="967" spans="1:5" x14ac:dyDescent="0.2">
      <c r="A967" s="36">
        <v>227005</v>
      </c>
      <c r="D967" s="34" t="str">
        <f t="shared" si="28"/>
        <v>IIEE-SJ - 227005</v>
      </c>
      <c r="E967" s="36" t="s">
        <v>805</v>
      </c>
    </row>
    <row r="968" spans="1:5" x14ac:dyDescent="0.2">
      <c r="A968" s="36">
        <v>227006</v>
      </c>
      <c r="D968" s="34" t="str">
        <f t="shared" si="28"/>
        <v>IIEE-SJ - 227006</v>
      </c>
      <c r="E968" s="36" t="s">
        <v>806</v>
      </c>
    </row>
    <row r="969" spans="1:5" x14ac:dyDescent="0.2">
      <c r="A969" s="36">
        <v>227007</v>
      </c>
      <c r="D969" s="34" t="str">
        <f t="shared" si="28"/>
        <v>IIEE-SJ - 227007</v>
      </c>
      <c r="E969" s="36" t="s">
        <v>800</v>
      </c>
    </row>
  </sheetData>
  <sheetProtection sheet="1" objects="1" scenarios="1"/>
  <mergeCells count="40">
    <mergeCell ref="A530:C530"/>
    <mergeCell ref="D530:D531"/>
    <mergeCell ref="E530:E531"/>
    <mergeCell ref="A531:C531"/>
    <mergeCell ref="A487:A488"/>
    <mergeCell ref="E487:E488"/>
    <mergeCell ref="F487:F488"/>
    <mergeCell ref="G487:G488"/>
    <mergeCell ref="A511:A512"/>
    <mergeCell ref="E511:E512"/>
    <mergeCell ref="F511:F512"/>
    <mergeCell ref="G511:G512"/>
    <mergeCell ref="A303:C303"/>
    <mergeCell ref="D303:D304"/>
    <mergeCell ref="E303:E304"/>
    <mergeCell ref="A304:C304"/>
    <mergeCell ref="A450:C450"/>
    <mergeCell ref="D450:D451"/>
    <mergeCell ref="E450:E451"/>
    <mergeCell ref="A451:C451"/>
    <mergeCell ref="A273:C273"/>
    <mergeCell ref="D273:D274"/>
    <mergeCell ref="E273:E274"/>
    <mergeCell ref="A274:C274"/>
    <mergeCell ref="A288:C288"/>
    <mergeCell ref="D288:D289"/>
    <mergeCell ref="E288:E289"/>
    <mergeCell ref="A289:C289"/>
    <mergeCell ref="A237:C238"/>
    <mergeCell ref="D237:D238"/>
    <mergeCell ref="E237:E238"/>
    <mergeCell ref="A264:C265"/>
    <mergeCell ref="D264:D265"/>
    <mergeCell ref="E264:E265"/>
    <mergeCell ref="D3:D4"/>
    <mergeCell ref="E3:E4"/>
    <mergeCell ref="A225:C225"/>
    <mergeCell ref="D225:D226"/>
    <mergeCell ref="E225:E226"/>
    <mergeCell ref="A226:C226"/>
  </mergeCells>
  <pageMargins left="0.75" right="0.75" top="1" bottom="1" header="0" footer="0"/>
  <pageSetup paperSize="9" scale="6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zoomScale="90" workbookViewId="0">
      <selection activeCell="I59" sqref="I59"/>
    </sheetView>
  </sheetViews>
  <sheetFormatPr baseColWidth="10" defaultColWidth="2.42578125" defaultRowHeight="12.75" x14ac:dyDescent="0.2"/>
  <cols>
    <col min="1" max="1" width="19.85546875" style="2" customWidth="1"/>
    <col min="2" max="2" width="17.85546875" style="2" customWidth="1"/>
    <col min="3" max="3" width="9.7109375" style="2" customWidth="1"/>
    <col min="4" max="106" width="5.7109375" style="5" customWidth="1"/>
    <col min="107" max="236" width="2.42578125" style="5"/>
    <col min="237" max="244" width="2.42578125" style="5" customWidth="1"/>
    <col min="245" max="245" width="105.28515625" style="5" customWidth="1"/>
    <col min="246" max="246" width="15.28515625" style="5" customWidth="1"/>
    <col min="247" max="247" width="5.28515625" style="5" customWidth="1"/>
    <col min="248" max="256" width="2.42578125" style="5" customWidth="1"/>
    <col min="257" max="257" width="73.42578125" style="5" customWidth="1"/>
    <col min="258" max="258" width="17.85546875" style="5" customWidth="1"/>
    <col min="259" max="259" width="9.7109375" style="5" customWidth="1"/>
    <col min="260" max="260" width="12.28515625" style="5" customWidth="1"/>
    <col min="261" max="261" width="11.28515625" style="5" customWidth="1"/>
    <col min="262" max="262" width="10.7109375" style="5" customWidth="1"/>
    <col min="263" max="263" width="12.28515625" style="5" customWidth="1"/>
    <col min="264" max="264" width="11.28515625" style="5" customWidth="1"/>
    <col min="265" max="265" width="6.85546875" style="5" customWidth="1"/>
    <col min="266" max="492" width="2.42578125" style="5"/>
    <col min="493" max="500" width="2.42578125" style="5" customWidth="1"/>
    <col min="501" max="501" width="105.28515625" style="5" customWidth="1"/>
    <col min="502" max="502" width="15.28515625" style="5" customWidth="1"/>
    <col min="503" max="503" width="5.28515625" style="5" customWidth="1"/>
    <col min="504" max="512" width="2.42578125" style="5" customWidth="1"/>
    <col min="513" max="513" width="73.42578125" style="5" customWidth="1"/>
    <col min="514" max="514" width="17.85546875" style="5" customWidth="1"/>
    <col min="515" max="515" width="9.7109375" style="5" customWidth="1"/>
    <col min="516" max="516" width="12.28515625" style="5" customWidth="1"/>
    <col min="517" max="517" width="11.28515625" style="5" customWidth="1"/>
    <col min="518" max="518" width="10.7109375" style="5" customWidth="1"/>
    <col min="519" max="519" width="12.28515625" style="5" customWidth="1"/>
    <col min="520" max="520" width="11.28515625" style="5" customWidth="1"/>
    <col min="521" max="521" width="6.85546875" style="5" customWidth="1"/>
    <col min="522" max="748" width="2.42578125" style="5"/>
    <col min="749" max="756" width="2.42578125" style="5" customWidth="1"/>
    <col min="757" max="757" width="105.28515625" style="5" customWidth="1"/>
    <col min="758" max="758" width="15.28515625" style="5" customWidth="1"/>
    <col min="759" max="759" width="5.28515625" style="5" customWidth="1"/>
    <col min="760" max="768" width="2.42578125" style="5" customWidth="1"/>
    <col min="769" max="769" width="73.42578125" style="5" customWidth="1"/>
    <col min="770" max="770" width="17.85546875" style="5" customWidth="1"/>
    <col min="771" max="771" width="9.7109375" style="5" customWidth="1"/>
    <col min="772" max="772" width="12.28515625" style="5" customWidth="1"/>
    <col min="773" max="773" width="11.28515625" style="5" customWidth="1"/>
    <col min="774" max="774" width="10.7109375" style="5" customWidth="1"/>
    <col min="775" max="775" width="12.28515625" style="5" customWidth="1"/>
    <col min="776" max="776" width="11.28515625" style="5" customWidth="1"/>
    <col min="777" max="777" width="6.85546875" style="5" customWidth="1"/>
    <col min="778" max="1004" width="2.42578125" style="5"/>
    <col min="1005" max="1012" width="2.42578125" style="5" customWidth="1"/>
    <col min="1013" max="1013" width="105.28515625" style="5" customWidth="1"/>
    <col min="1014" max="1014" width="15.28515625" style="5" customWidth="1"/>
    <col min="1015" max="1015" width="5.28515625" style="5" customWidth="1"/>
    <col min="1016" max="1024" width="2.42578125" style="5" customWidth="1"/>
    <col min="1025" max="1025" width="73.42578125" style="5" customWidth="1"/>
    <col min="1026" max="1026" width="17.85546875" style="5" customWidth="1"/>
    <col min="1027" max="1027" width="9.7109375" style="5" customWidth="1"/>
    <col min="1028" max="1028" width="12.28515625" style="5" customWidth="1"/>
    <col min="1029" max="1029" width="11.28515625" style="5" customWidth="1"/>
    <col min="1030" max="1030" width="10.7109375" style="5" customWidth="1"/>
    <col min="1031" max="1031" width="12.28515625" style="5" customWidth="1"/>
    <col min="1032" max="1032" width="11.28515625" style="5" customWidth="1"/>
    <col min="1033" max="1033" width="6.85546875" style="5" customWidth="1"/>
    <col min="1034" max="1260" width="2.42578125" style="5"/>
    <col min="1261" max="1268" width="2.42578125" style="5" customWidth="1"/>
    <col min="1269" max="1269" width="105.28515625" style="5" customWidth="1"/>
    <col min="1270" max="1270" width="15.28515625" style="5" customWidth="1"/>
    <col min="1271" max="1271" width="5.28515625" style="5" customWidth="1"/>
    <col min="1272" max="1280" width="2.42578125" style="5" customWidth="1"/>
    <col min="1281" max="1281" width="73.42578125" style="5" customWidth="1"/>
    <col min="1282" max="1282" width="17.85546875" style="5" customWidth="1"/>
    <col min="1283" max="1283" width="9.7109375" style="5" customWidth="1"/>
    <col min="1284" max="1284" width="12.28515625" style="5" customWidth="1"/>
    <col min="1285" max="1285" width="11.28515625" style="5" customWidth="1"/>
    <col min="1286" max="1286" width="10.7109375" style="5" customWidth="1"/>
    <col min="1287" max="1287" width="12.28515625" style="5" customWidth="1"/>
    <col min="1288" max="1288" width="11.28515625" style="5" customWidth="1"/>
    <col min="1289" max="1289" width="6.85546875" style="5" customWidth="1"/>
    <col min="1290" max="1516" width="2.42578125" style="5"/>
    <col min="1517" max="1524" width="2.42578125" style="5" customWidth="1"/>
    <col min="1525" max="1525" width="105.28515625" style="5" customWidth="1"/>
    <col min="1526" max="1526" width="15.28515625" style="5" customWidth="1"/>
    <col min="1527" max="1527" width="5.28515625" style="5" customWidth="1"/>
    <col min="1528" max="1536" width="2.42578125" style="5" customWidth="1"/>
    <col min="1537" max="1537" width="73.42578125" style="5" customWidth="1"/>
    <col min="1538" max="1538" width="17.85546875" style="5" customWidth="1"/>
    <col min="1539" max="1539" width="9.7109375" style="5" customWidth="1"/>
    <col min="1540" max="1540" width="12.28515625" style="5" customWidth="1"/>
    <col min="1541" max="1541" width="11.28515625" style="5" customWidth="1"/>
    <col min="1542" max="1542" width="10.7109375" style="5" customWidth="1"/>
    <col min="1543" max="1543" width="12.28515625" style="5" customWidth="1"/>
    <col min="1544" max="1544" width="11.28515625" style="5" customWidth="1"/>
    <col min="1545" max="1545" width="6.85546875" style="5" customWidth="1"/>
    <col min="1546" max="1772" width="2.42578125" style="5"/>
    <col min="1773" max="1780" width="2.42578125" style="5" customWidth="1"/>
    <col min="1781" max="1781" width="105.28515625" style="5" customWidth="1"/>
    <col min="1782" max="1782" width="15.28515625" style="5" customWidth="1"/>
    <col min="1783" max="1783" width="5.28515625" style="5" customWidth="1"/>
    <col min="1784" max="1792" width="2.42578125" style="5" customWidth="1"/>
    <col min="1793" max="1793" width="73.42578125" style="5" customWidth="1"/>
    <col min="1794" max="1794" width="17.85546875" style="5" customWidth="1"/>
    <col min="1795" max="1795" width="9.7109375" style="5" customWidth="1"/>
    <col min="1796" max="1796" width="12.28515625" style="5" customWidth="1"/>
    <col min="1797" max="1797" width="11.28515625" style="5" customWidth="1"/>
    <col min="1798" max="1798" width="10.7109375" style="5" customWidth="1"/>
    <col min="1799" max="1799" width="12.28515625" style="5" customWidth="1"/>
    <col min="1800" max="1800" width="11.28515625" style="5" customWidth="1"/>
    <col min="1801" max="1801" width="6.85546875" style="5" customWidth="1"/>
    <col min="1802" max="2028" width="2.42578125" style="5"/>
    <col min="2029" max="2036" width="2.42578125" style="5" customWidth="1"/>
    <col min="2037" max="2037" width="105.28515625" style="5" customWidth="1"/>
    <col min="2038" max="2038" width="15.28515625" style="5" customWidth="1"/>
    <col min="2039" max="2039" width="5.28515625" style="5" customWidth="1"/>
    <col min="2040" max="2048" width="2.42578125" style="5" customWidth="1"/>
    <col min="2049" max="2049" width="73.42578125" style="5" customWidth="1"/>
    <col min="2050" max="2050" width="17.85546875" style="5" customWidth="1"/>
    <col min="2051" max="2051" width="9.7109375" style="5" customWidth="1"/>
    <col min="2052" max="2052" width="12.28515625" style="5" customWidth="1"/>
    <col min="2053" max="2053" width="11.28515625" style="5" customWidth="1"/>
    <col min="2054" max="2054" width="10.7109375" style="5" customWidth="1"/>
    <col min="2055" max="2055" width="12.28515625" style="5" customWidth="1"/>
    <col min="2056" max="2056" width="11.28515625" style="5" customWidth="1"/>
    <col min="2057" max="2057" width="6.85546875" style="5" customWidth="1"/>
    <col min="2058" max="2284" width="2.42578125" style="5"/>
    <col min="2285" max="2292" width="2.42578125" style="5" customWidth="1"/>
    <col min="2293" max="2293" width="105.28515625" style="5" customWidth="1"/>
    <col min="2294" max="2294" width="15.28515625" style="5" customWidth="1"/>
    <col min="2295" max="2295" width="5.28515625" style="5" customWidth="1"/>
    <col min="2296" max="2304" width="2.42578125" style="5" customWidth="1"/>
    <col min="2305" max="2305" width="73.42578125" style="5" customWidth="1"/>
    <col min="2306" max="2306" width="17.85546875" style="5" customWidth="1"/>
    <col min="2307" max="2307" width="9.7109375" style="5" customWidth="1"/>
    <col min="2308" max="2308" width="12.28515625" style="5" customWidth="1"/>
    <col min="2309" max="2309" width="11.28515625" style="5" customWidth="1"/>
    <col min="2310" max="2310" width="10.7109375" style="5" customWidth="1"/>
    <col min="2311" max="2311" width="12.28515625" style="5" customWidth="1"/>
    <col min="2312" max="2312" width="11.28515625" style="5" customWidth="1"/>
    <col min="2313" max="2313" width="6.85546875" style="5" customWidth="1"/>
    <col min="2314" max="2540" width="2.42578125" style="5"/>
    <col min="2541" max="2548" width="2.42578125" style="5" customWidth="1"/>
    <col min="2549" max="2549" width="105.28515625" style="5" customWidth="1"/>
    <col min="2550" max="2550" width="15.28515625" style="5" customWidth="1"/>
    <col min="2551" max="2551" width="5.28515625" style="5" customWidth="1"/>
    <col min="2552" max="2560" width="2.42578125" style="5" customWidth="1"/>
    <col min="2561" max="2561" width="73.42578125" style="5" customWidth="1"/>
    <col min="2562" max="2562" width="17.85546875" style="5" customWidth="1"/>
    <col min="2563" max="2563" width="9.7109375" style="5" customWidth="1"/>
    <col min="2564" max="2564" width="12.28515625" style="5" customWidth="1"/>
    <col min="2565" max="2565" width="11.28515625" style="5" customWidth="1"/>
    <col min="2566" max="2566" width="10.7109375" style="5" customWidth="1"/>
    <col min="2567" max="2567" width="12.28515625" style="5" customWidth="1"/>
    <col min="2568" max="2568" width="11.28515625" style="5" customWidth="1"/>
    <col min="2569" max="2569" width="6.85546875" style="5" customWidth="1"/>
    <col min="2570" max="2796" width="2.42578125" style="5"/>
    <col min="2797" max="2804" width="2.42578125" style="5" customWidth="1"/>
    <col min="2805" max="2805" width="105.28515625" style="5" customWidth="1"/>
    <col min="2806" max="2806" width="15.28515625" style="5" customWidth="1"/>
    <col min="2807" max="2807" width="5.28515625" style="5" customWidth="1"/>
    <col min="2808" max="2816" width="2.42578125" style="5" customWidth="1"/>
    <col min="2817" max="2817" width="73.42578125" style="5" customWidth="1"/>
    <col min="2818" max="2818" width="17.85546875" style="5" customWidth="1"/>
    <col min="2819" max="2819" width="9.7109375" style="5" customWidth="1"/>
    <col min="2820" max="2820" width="12.28515625" style="5" customWidth="1"/>
    <col min="2821" max="2821" width="11.28515625" style="5" customWidth="1"/>
    <col min="2822" max="2822" width="10.7109375" style="5" customWidth="1"/>
    <col min="2823" max="2823" width="12.28515625" style="5" customWidth="1"/>
    <col min="2824" max="2824" width="11.28515625" style="5" customWidth="1"/>
    <col min="2825" max="2825" width="6.85546875" style="5" customWidth="1"/>
    <col min="2826" max="3052" width="2.42578125" style="5"/>
    <col min="3053" max="3060" width="2.42578125" style="5" customWidth="1"/>
    <col min="3061" max="3061" width="105.28515625" style="5" customWidth="1"/>
    <col min="3062" max="3062" width="15.28515625" style="5" customWidth="1"/>
    <col min="3063" max="3063" width="5.28515625" style="5" customWidth="1"/>
    <col min="3064" max="3072" width="2.42578125" style="5" customWidth="1"/>
    <col min="3073" max="3073" width="73.42578125" style="5" customWidth="1"/>
    <col min="3074" max="3074" width="17.85546875" style="5" customWidth="1"/>
    <col min="3075" max="3075" width="9.7109375" style="5" customWidth="1"/>
    <col min="3076" max="3076" width="12.28515625" style="5" customWidth="1"/>
    <col min="3077" max="3077" width="11.28515625" style="5" customWidth="1"/>
    <col min="3078" max="3078" width="10.7109375" style="5" customWidth="1"/>
    <col min="3079" max="3079" width="12.28515625" style="5" customWidth="1"/>
    <col min="3080" max="3080" width="11.28515625" style="5" customWidth="1"/>
    <col min="3081" max="3081" width="6.85546875" style="5" customWidth="1"/>
    <col min="3082" max="3308" width="2.42578125" style="5"/>
    <col min="3309" max="3316" width="2.42578125" style="5" customWidth="1"/>
    <col min="3317" max="3317" width="105.28515625" style="5" customWidth="1"/>
    <col min="3318" max="3318" width="15.28515625" style="5" customWidth="1"/>
    <col min="3319" max="3319" width="5.28515625" style="5" customWidth="1"/>
    <col min="3320" max="3328" width="2.42578125" style="5" customWidth="1"/>
    <col min="3329" max="3329" width="73.42578125" style="5" customWidth="1"/>
    <col min="3330" max="3330" width="17.85546875" style="5" customWidth="1"/>
    <col min="3331" max="3331" width="9.7109375" style="5" customWidth="1"/>
    <col min="3332" max="3332" width="12.28515625" style="5" customWidth="1"/>
    <col min="3333" max="3333" width="11.28515625" style="5" customWidth="1"/>
    <col min="3334" max="3334" width="10.7109375" style="5" customWidth="1"/>
    <col min="3335" max="3335" width="12.28515625" style="5" customWidth="1"/>
    <col min="3336" max="3336" width="11.28515625" style="5" customWidth="1"/>
    <col min="3337" max="3337" width="6.85546875" style="5" customWidth="1"/>
    <col min="3338" max="3564" width="2.42578125" style="5"/>
    <col min="3565" max="3572" width="2.42578125" style="5" customWidth="1"/>
    <col min="3573" max="3573" width="105.28515625" style="5" customWidth="1"/>
    <col min="3574" max="3574" width="15.28515625" style="5" customWidth="1"/>
    <col min="3575" max="3575" width="5.28515625" style="5" customWidth="1"/>
    <col min="3576" max="3584" width="2.42578125" style="5" customWidth="1"/>
    <col min="3585" max="3585" width="73.42578125" style="5" customWidth="1"/>
    <col min="3586" max="3586" width="17.85546875" style="5" customWidth="1"/>
    <col min="3587" max="3587" width="9.7109375" style="5" customWidth="1"/>
    <col min="3588" max="3588" width="12.28515625" style="5" customWidth="1"/>
    <col min="3589" max="3589" width="11.28515625" style="5" customWidth="1"/>
    <col min="3590" max="3590" width="10.7109375" style="5" customWidth="1"/>
    <col min="3591" max="3591" width="12.28515625" style="5" customWidth="1"/>
    <col min="3592" max="3592" width="11.28515625" style="5" customWidth="1"/>
    <col min="3593" max="3593" width="6.85546875" style="5" customWidth="1"/>
    <col min="3594" max="3820" width="2.42578125" style="5"/>
    <col min="3821" max="3828" width="2.42578125" style="5" customWidth="1"/>
    <col min="3829" max="3829" width="105.28515625" style="5" customWidth="1"/>
    <col min="3830" max="3830" width="15.28515625" style="5" customWidth="1"/>
    <col min="3831" max="3831" width="5.28515625" style="5" customWidth="1"/>
    <col min="3832" max="3840" width="2.42578125" style="5" customWidth="1"/>
    <col min="3841" max="3841" width="73.42578125" style="5" customWidth="1"/>
    <col min="3842" max="3842" width="17.85546875" style="5" customWidth="1"/>
    <col min="3843" max="3843" width="9.7109375" style="5" customWidth="1"/>
    <col min="3844" max="3844" width="12.28515625" style="5" customWidth="1"/>
    <col min="3845" max="3845" width="11.28515625" style="5" customWidth="1"/>
    <col min="3846" max="3846" width="10.7109375" style="5" customWidth="1"/>
    <col min="3847" max="3847" width="12.28515625" style="5" customWidth="1"/>
    <col min="3848" max="3848" width="11.28515625" style="5" customWidth="1"/>
    <col min="3849" max="3849" width="6.85546875" style="5" customWidth="1"/>
    <col min="3850" max="4076" width="2.42578125" style="5"/>
    <col min="4077" max="4084" width="2.42578125" style="5" customWidth="1"/>
    <col min="4085" max="4085" width="105.28515625" style="5" customWidth="1"/>
    <col min="4086" max="4086" width="15.28515625" style="5" customWidth="1"/>
    <col min="4087" max="4087" width="5.28515625" style="5" customWidth="1"/>
    <col min="4088" max="4096" width="2.42578125" style="5" customWidth="1"/>
    <col min="4097" max="4097" width="73.42578125" style="5" customWidth="1"/>
    <col min="4098" max="4098" width="17.85546875" style="5" customWidth="1"/>
    <col min="4099" max="4099" width="9.7109375" style="5" customWidth="1"/>
    <col min="4100" max="4100" width="12.28515625" style="5" customWidth="1"/>
    <col min="4101" max="4101" width="11.28515625" style="5" customWidth="1"/>
    <col min="4102" max="4102" width="10.7109375" style="5" customWidth="1"/>
    <col min="4103" max="4103" width="12.28515625" style="5" customWidth="1"/>
    <col min="4104" max="4104" width="11.28515625" style="5" customWidth="1"/>
    <col min="4105" max="4105" width="6.85546875" style="5" customWidth="1"/>
    <col min="4106" max="4332" width="2.42578125" style="5"/>
    <col min="4333" max="4340" width="2.42578125" style="5" customWidth="1"/>
    <col min="4341" max="4341" width="105.28515625" style="5" customWidth="1"/>
    <col min="4342" max="4342" width="15.28515625" style="5" customWidth="1"/>
    <col min="4343" max="4343" width="5.28515625" style="5" customWidth="1"/>
    <col min="4344" max="4352" width="2.42578125" style="5" customWidth="1"/>
    <col min="4353" max="4353" width="73.42578125" style="5" customWidth="1"/>
    <col min="4354" max="4354" width="17.85546875" style="5" customWidth="1"/>
    <col min="4355" max="4355" width="9.7109375" style="5" customWidth="1"/>
    <col min="4356" max="4356" width="12.28515625" style="5" customWidth="1"/>
    <col min="4357" max="4357" width="11.28515625" style="5" customWidth="1"/>
    <col min="4358" max="4358" width="10.7109375" style="5" customWidth="1"/>
    <col min="4359" max="4359" width="12.28515625" style="5" customWidth="1"/>
    <col min="4360" max="4360" width="11.28515625" style="5" customWidth="1"/>
    <col min="4361" max="4361" width="6.85546875" style="5" customWidth="1"/>
    <col min="4362" max="4588" width="2.42578125" style="5"/>
    <col min="4589" max="4596" width="2.42578125" style="5" customWidth="1"/>
    <col min="4597" max="4597" width="105.28515625" style="5" customWidth="1"/>
    <col min="4598" max="4598" width="15.28515625" style="5" customWidth="1"/>
    <col min="4599" max="4599" width="5.28515625" style="5" customWidth="1"/>
    <col min="4600" max="4608" width="2.42578125" style="5" customWidth="1"/>
    <col min="4609" max="4609" width="73.42578125" style="5" customWidth="1"/>
    <col min="4610" max="4610" width="17.85546875" style="5" customWidth="1"/>
    <col min="4611" max="4611" width="9.7109375" style="5" customWidth="1"/>
    <col min="4612" max="4612" width="12.28515625" style="5" customWidth="1"/>
    <col min="4613" max="4613" width="11.28515625" style="5" customWidth="1"/>
    <col min="4614" max="4614" width="10.7109375" style="5" customWidth="1"/>
    <col min="4615" max="4615" width="12.28515625" style="5" customWidth="1"/>
    <col min="4616" max="4616" width="11.28515625" style="5" customWidth="1"/>
    <col min="4617" max="4617" width="6.85546875" style="5" customWidth="1"/>
    <col min="4618" max="4844" width="2.42578125" style="5"/>
    <col min="4845" max="4852" width="2.42578125" style="5" customWidth="1"/>
    <col min="4853" max="4853" width="105.28515625" style="5" customWidth="1"/>
    <col min="4854" max="4854" width="15.28515625" style="5" customWidth="1"/>
    <col min="4855" max="4855" width="5.28515625" style="5" customWidth="1"/>
    <col min="4856" max="4864" width="2.42578125" style="5" customWidth="1"/>
    <col min="4865" max="4865" width="73.42578125" style="5" customWidth="1"/>
    <col min="4866" max="4866" width="17.85546875" style="5" customWidth="1"/>
    <col min="4867" max="4867" width="9.7109375" style="5" customWidth="1"/>
    <col min="4868" max="4868" width="12.28515625" style="5" customWidth="1"/>
    <col min="4869" max="4869" width="11.28515625" style="5" customWidth="1"/>
    <col min="4870" max="4870" width="10.7109375" style="5" customWidth="1"/>
    <col min="4871" max="4871" width="12.28515625" style="5" customWidth="1"/>
    <col min="4872" max="4872" width="11.28515625" style="5" customWidth="1"/>
    <col min="4873" max="4873" width="6.85546875" style="5" customWidth="1"/>
    <col min="4874" max="5100" width="2.42578125" style="5"/>
    <col min="5101" max="5108" width="2.42578125" style="5" customWidth="1"/>
    <col min="5109" max="5109" width="105.28515625" style="5" customWidth="1"/>
    <col min="5110" max="5110" width="15.28515625" style="5" customWidth="1"/>
    <col min="5111" max="5111" width="5.28515625" style="5" customWidth="1"/>
    <col min="5112" max="5120" width="2.42578125" style="5" customWidth="1"/>
    <col min="5121" max="5121" width="73.42578125" style="5" customWidth="1"/>
    <col min="5122" max="5122" width="17.85546875" style="5" customWidth="1"/>
    <col min="5123" max="5123" width="9.7109375" style="5" customWidth="1"/>
    <col min="5124" max="5124" width="12.28515625" style="5" customWidth="1"/>
    <col min="5125" max="5125" width="11.28515625" style="5" customWidth="1"/>
    <col min="5126" max="5126" width="10.7109375" style="5" customWidth="1"/>
    <col min="5127" max="5127" width="12.28515625" style="5" customWidth="1"/>
    <col min="5128" max="5128" width="11.28515625" style="5" customWidth="1"/>
    <col min="5129" max="5129" width="6.85546875" style="5" customWidth="1"/>
    <col min="5130" max="5356" width="2.42578125" style="5"/>
    <col min="5357" max="5364" width="2.42578125" style="5" customWidth="1"/>
    <col min="5365" max="5365" width="105.28515625" style="5" customWidth="1"/>
    <col min="5366" max="5366" width="15.28515625" style="5" customWidth="1"/>
    <col min="5367" max="5367" width="5.28515625" style="5" customWidth="1"/>
    <col min="5368" max="5376" width="2.42578125" style="5" customWidth="1"/>
    <col min="5377" max="5377" width="73.42578125" style="5" customWidth="1"/>
    <col min="5378" max="5378" width="17.85546875" style="5" customWidth="1"/>
    <col min="5379" max="5379" width="9.7109375" style="5" customWidth="1"/>
    <col min="5380" max="5380" width="12.28515625" style="5" customWidth="1"/>
    <col min="5381" max="5381" width="11.28515625" style="5" customWidth="1"/>
    <col min="5382" max="5382" width="10.7109375" style="5" customWidth="1"/>
    <col min="5383" max="5383" width="12.28515625" style="5" customWidth="1"/>
    <col min="5384" max="5384" width="11.28515625" style="5" customWidth="1"/>
    <col min="5385" max="5385" width="6.85546875" style="5" customWidth="1"/>
    <col min="5386" max="5612" width="2.42578125" style="5"/>
    <col min="5613" max="5620" width="2.42578125" style="5" customWidth="1"/>
    <col min="5621" max="5621" width="105.28515625" style="5" customWidth="1"/>
    <col min="5622" max="5622" width="15.28515625" style="5" customWidth="1"/>
    <col min="5623" max="5623" width="5.28515625" style="5" customWidth="1"/>
    <col min="5624" max="5632" width="2.42578125" style="5" customWidth="1"/>
    <col min="5633" max="5633" width="73.42578125" style="5" customWidth="1"/>
    <col min="5634" max="5634" width="17.85546875" style="5" customWidth="1"/>
    <col min="5635" max="5635" width="9.7109375" style="5" customWidth="1"/>
    <col min="5636" max="5636" width="12.28515625" style="5" customWidth="1"/>
    <col min="5637" max="5637" width="11.28515625" style="5" customWidth="1"/>
    <col min="5638" max="5638" width="10.7109375" style="5" customWidth="1"/>
    <col min="5639" max="5639" width="12.28515625" style="5" customWidth="1"/>
    <col min="5640" max="5640" width="11.28515625" style="5" customWidth="1"/>
    <col min="5641" max="5641" width="6.85546875" style="5" customWidth="1"/>
    <col min="5642" max="5868" width="2.42578125" style="5"/>
    <col min="5869" max="5876" width="2.42578125" style="5" customWidth="1"/>
    <col min="5877" max="5877" width="105.28515625" style="5" customWidth="1"/>
    <col min="5878" max="5878" width="15.28515625" style="5" customWidth="1"/>
    <col min="5879" max="5879" width="5.28515625" style="5" customWidth="1"/>
    <col min="5880" max="5888" width="2.42578125" style="5" customWidth="1"/>
    <col min="5889" max="5889" width="73.42578125" style="5" customWidth="1"/>
    <col min="5890" max="5890" width="17.85546875" style="5" customWidth="1"/>
    <col min="5891" max="5891" width="9.7109375" style="5" customWidth="1"/>
    <col min="5892" max="5892" width="12.28515625" style="5" customWidth="1"/>
    <col min="5893" max="5893" width="11.28515625" style="5" customWidth="1"/>
    <col min="5894" max="5894" width="10.7109375" style="5" customWidth="1"/>
    <col min="5895" max="5895" width="12.28515625" style="5" customWidth="1"/>
    <col min="5896" max="5896" width="11.28515625" style="5" customWidth="1"/>
    <col min="5897" max="5897" width="6.85546875" style="5" customWidth="1"/>
    <col min="5898" max="6124" width="2.42578125" style="5"/>
    <col min="6125" max="6132" width="2.42578125" style="5" customWidth="1"/>
    <col min="6133" max="6133" width="105.28515625" style="5" customWidth="1"/>
    <col min="6134" max="6134" width="15.28515625" style="5" customWidth="1"/>
    <col min="6135" max="6135" width="5.28515625" style="5" customWidth="1"/>
    <col min="6136" max="6144" width="2.42578125" style="5" customWidth="1"/>
    <col min="6145" max="6145" width="73.42578125" style="5" customWidth="1"/>
    <col min="6146" max="6146" width="17.85546875" style="5" customWidth="1"/>
    <col min="6147" max="6147" width="9.7109375" style="5" customWidth="1"/>
    <col min="6148" max="6148" width="12.28515625" style="5" customWidth="1"/>
    <col min="6149" max="6149" width="11.28515625" style="5" customWidth="1"/>
    <col min="6150" max="6150" width="10.7109375" style="5" customWidth="1"/>
    <col min="6151" max="6151" width="12.28515625" style="5" customWidth="1"/>
    <col min="6152" max="6152" width="11.28515625" style="5" customWidth="1"/>
    <col min="6153" max="6153" width="6.85546875" style="5" customWidth="1"/>
    <col min="6154" max="6380" width="2.42578125" style="5"/>
    <col min="6381" max="6388" width="2.42578125" style="5" customWidth="1"/>
    <col min="6389" max="6389" width="105.28515625" style="5" customWidth="1"/>
    <col min="6390" max="6390" width="15.28515625" style="5" customWidth="1"/>
    <col min="6391" max="6391" width="5.28515625" style="5" customWidth="1"/>
    <col min="6392" max="6400" width="2.42578125" style="5" customWidth="1"/>
    <col min="6401" max="6401" width="73.42578125" style="5" customWidth="1"/>
    <col min="6402" max="6402" width="17.85546875" style="5" customWidth="1"/>
    <col min="6403" max="6403" width="9.7109375" style="5" customWidth="1"/>
    <col min="6404" max="6404" width="12.28515625" style="5" customWidth="1"/>
    <col min="6405" max="6405" width="11.28515625" style="5" customWidth="1"/>
    <col min="6406" max="6406" width="10.7109375" style="5" customWidth="1"/>
    <col min="6407" max="6407" width="12.28515625" style="5" customWidth="1"/>
    <col min="6408" max="6408" width="11.28515625" style="5" customWidth="1"/>
    <col min="6409" max="6409" width="6.85546875" style="5" customWidth="1"/>
    <col min="6410" max="6636" width="2.42578125" style="5"/>
    <col min="6637" max="6644" width="2.42578125" style="5" customWidth="1"/>
    <col min="6645" max="6645" width="105.28515625" style="5" customWidth="1"/>
    <col min="6646" max="6646" width="15.28515625" style="5" customWidth="1"/>
    <col min="6647" max="6647" width="5.28515625" style="5" customWidth="1"/>
    <col min="6648" max="6656" width="2.42578125" style="5" customWidth="1"/>
    <col min="6657" max="6657" width="73.42578125" style="5" customWidth="1"/>
    <col min="6658" max="6658" width="17.85546875" style="5" customWidth="1"/>
    <col min="6659" max="6659" width="9.7109375" style="5" customWidth="1"/>
    <col min="6660" max="6660" width="12.28515625" style="5" customWidth="1"/>
    <col min="6661" max="6661" width="11.28515625" style="5" customWidth="1"/>
    <col min="6662" max="6662" width="10.7109375" style="5" customWidth="1"/>
    <col min="6663" max="6663" width="12.28515625" style="5" customWidth="1"/>
    <col min="6664" max="6664" width="11.28515625" style="5" customWidth="1"/>
    <col min="6665" max="6665" width="6.85546875" style="5" customWidth="1"/>
    <col min="6666" max="6892" width="2.42578125" style="5"/>
    <col min="6893" max="6900" width="2.42578125" style="5" customWidth="1"/>
    <col min="6901" max="6901" width="105.28515625" style="5" customWidth="1"/>
    <col min="6902" max="6902" width="15.28515625" style="5" customWidth="1"/>
    <col min="6903" max="6903" width="5.28515625" style="5" customWidth="1"/>
    <col min="6904" max="6912" width="2.42578125" style="5" customWidth="1"/>
    <col min="6913" max="6913" width="73.42578125" style="5" customWidth="1"/>
    <col min="6914" max="6914" width="17.85546875" style="5" customWidth="1"/>
    <col min="6915" max="6915" width="9.7109375" style="5" customWidth="1"/>
    <col min="6916" max="6916" width="12.28515625" style="5" customWidth="1"/>
    <col min="6917" max="6917" width="11.28515625" style="5" customWidth="1"/>
    <col min="6918" max="6918" width="10.7109375" style="5" customWidth="1"/>
    <col min="6919" max="6919" width="12.28515625" style="5" customWidth="1"/>
    <col min="6920" max="6920" width="11.28515625" style="5" customWidth="1"/>
    <col min="6921" max="6921" width="6.85546875" style="5" customWidth="1"/>
    <col min="6922" max="7148" width="2.42578125" style="5"/>
    <col min="7149" max="7156" width="2.42578125" style="5" customWidth="1"/>
    <col min="7157" max="7157" width="105.28515625" style="5" customWidth="1"/>
    <col min="7158" max="7158" width="15.28515625" style="5" customWidth="1"/>
    <col min="7159" max="7159" width="5.28515625" style="5" customWidth="1"/>
    <col min="7160" max="7168" width="2.42578125" style="5" customWidth="1"/>
    <col min="7169" max="7169" width="73.42578125" style="5" customWidth="1"/>
    <col min="7170" max="7170" width="17.85546875" style="5" customWidth="1"/>
    <col min="7171" max="7171" width="9.7109375" style="5" customWidth="1"/>
    <col min="7172" max="7172" width="12.28515625" style="5" customWidth="1"/>
    <col min="7173" max="7173" width="11.28515625" style="5" customWidth="1"/>
    <col min="7174" max="7174" width="10.7109375" style="5" customWidth="1"/>
    <col min="7175" max="7175" width="12.28515625" style="5" customWidth="1"/>
    <col min="7176" max="7176" width="11.28515625" style="5" customWidth="1"/>
    <col min="7177" max="7177" width="6.85546875" style="5" customWidth="1"/>
    <col min="7178" max="7404" width="2.42578125" style="5"/>
    <col min="7405" max="7412" width="2.42578125" style="5" customWidth="1"/>
    <col min="7413" max="7413" width="105.28515625" style="5" customWidth="1"/>
    <col min="7414" max="7414" width="15.28515625" style="5" customWidth="1"/>
    <col min="7415" max="7415" width="5.28515625" style="5" customWidth="1"/>
    <col min="7416" max="7424" width="2.42578125" style="5" customWidth="1"/>
    <col min="7425" max="7425" width="73.42578125" style="5" customWidth="1"/>
    <col min="7426" max="7426" width="17.85546875" style="5" customWidth="1"/>
    <col min="7427" max="7427" width="9.7109375" style="5" customWidth="1"/>
    <col min="7428" max="7428" width="12.28515625" style="5" customWidth="1"/>
    <col min="7429" max="7429" width="11.28515625" style="5" customWidth="1"/>
    <col min="7430" max="7430" width="10.7109375" style="5" customWidth="1"/>
    <col min="7431" max="7431" width="12.28515625" style="5" customWidth="1"/>
    <col min="7432" max="7432" width="11.28515625" style="5" customWidth="1"/>
    <col min="7433" max="7433" width="6.85546875" style="5" customWidth="1"/>
    <col min="7434" max="7660" width="2.42578125" style="5"/>
    <col min="7661" max="7668" width="2.42578125" style="5" customWidth="1"/>
    <col min="7669" max="7669" width="105.28515625" style="5" customWidth="1"/>
    <col min="7670" max="7670" width="15.28515625" style="5" customWidth="1"/>
    <col min="7671" max="7671" width="5.28515625" style="5" customWidth="1"/>
    <col min="7672" max="7680" width="2.42578125" style="5" customWidth="1"/>
    <col min="7681" max="7681" width="73.42578125" style="5" customWidth="1"/>
    <col min="7682" max="7682" width="17.85546875" style="5" customWidth="1"/>
    <col min="7683" max="7683" width="9.7109375" style="5" customWidth="1"/>
    <col min="7684" max="7684" width="12.28515625" style="5" customWidth="1"/>
    <col min="7685" max="7685" width="11.28515625" style="5" customWidth="1"/>
    <col min="7686" max="7686" width="10.7109375" style="5" customWidth="1"/>
    <col min="7687" max="7687" width="12.28515625" style="5" customWidth="1"/>
    <col min="7688" max="7688" width="11.28515625" style="5" customWidth="1"/>
    <col min="7689" max="7689" width="6.85546875" style="5" customWidth="1"/>
    <col min="7690" max="7916" width="2.42578125" style="5"/>
    <col min="7917" max="7924" width="2.42578125" style="5" customWidth="1"/>
    <col min="7925" max="7925" width="105.28515625" style="5" customWidth="1"/>
    <col min="7926" max="7926" width="15.28515625" style="5" customWidth="1"/>
    <col min="7927" max="7927" width="5.28515625" style="5" customWidth="1"/>
    <col min="7928" max="7936" width="2.42578125" style="5" customWidth="1"/>
    <col min="7937" max="7937" width="73.42578125" style="5" customWidth="1"/>
    <col min="7938" max="7938" width="17.85546875" style="5" customWidth="1"/>
    <col min="7939" max="7939" width="9.7109375" style="5" customWidth="1"/>
    <col min="7940" max="7940" width="12.28515625" style="5" customWidth="1"/>
    <col min="7941" max="7941" width="11.28515625" style="5" customWidth="1"/>
    <col min="7942" max="7942" width="10.7109375" style="5" customWidth="1"/>
    <col min="7943" max="7943" width="12.28515625" style="5" customWidth="1"/>
    <col min="7944" max="7944" width="11.28515625" style="5" customWidth="1"/>
    <col min="7945" max="7945" width="6.85546875" style="5" customWidth="1"/>
    <col min="7946" max="8172" width="2.42578125" style="5"/>
    <col min="8173" max="8180" width="2.42578125" style="5" customWidth="1"/>
    <col min="8181" max="8181" width="105.28515625" style="5" customWidth="1"/>
    <col min="8182" max="8182" width="15.28515625" style="5" customWidth="1"/>
    <col min="8183" max="8183" width="5.28515625" style="5" customWidth="1"/>
    <col min="8184" max="8192" width="2.42578125" style="5" customWidth="1"/>
    <col min="8193" max="8193" width="73.42578125" style="5" customWidth="1"/>
    <col min="8194" max="8194" width="17.85546875" style="5" customWidth="1"/>
    <col min="8195" max="8195" width="9.7109375" style="5" customWidth="1"/>
    <col min="8196" max="8196" width="12.28515625" style="5" customWidth="1"/>
    <col min="8197" max="8197" width="11.28515625" style="5" customWidth="1"/>
    <col min="8198" max="8198" width="10.7109375" style="5" customWidth="1"/>
    <col min="8199" max="8199" width="12.28515625" style="5" customWidth="1"/>
    <col min="8200" max="8200" width="11.28515625" style="5" customWidth="1"/>
    <col min="8201" max="8201" width="6.85546875" style="5" customWidth="1"/>
    <col min="8202" max="8428" width="2.42578125" style="5"/>
    <col min="8429" max="8436" width="2.42578125" style="5" customWidth="1"/>
    <col min="8437" max="8437" width="105.28515625" style="5" customWidth="1"/>
    <col min="8438" max="8438" width="15.28515625" style="5" customWidth="1"/>
    <col min="8439" max="8439" width="5.28515625" style="5" customWidth="1"/>
    <col min="8440" max="8448" width="2.42578125" style="5" customWidth="1"/>
    <col min="8449" max="8449" width="73.42578125" style="5" customWidth="1"/>
    <col min="8450" max="8450" width="17.85546875" style="5" customWidth="1"/>
    <col min="8451" max="8451" width="9.7109375" style="5" customWidth="1"/>
    <col min="8452" max="8452" width="12.28515625" style="5" customWidth="1"/>
    <col min="8453" max="8453" width="11.28515625" style="5" customWidth="1"/>
    <col min="8454" max="8454" width="10.7109375" style="5" customWidth="1"/>
    <col min="8455" max="8455" width="12.28515625" style="5" customWidth="1"/>
    <col min="8456" max="8456" width="11.28515625" style="5" customWidth="1"/>
    <col min="8457" max="8457" width="6.85546875" style="5" customWidth="1"/>
    <col min="8458" max="8684" width="2.42578125" style="5"/>
    <col min="8685" max="8692" width="2.42578125" style="5" customWidth="1"/>
    <col min="8693" max="8693" width="105.28515625" style="5" customWidth="1"/>
    <col min="8694" max="8694" width="15.28515625" style="5" customWidth="1"/>
    <col min="8695" max="8695" width="5.28515625" style="5" customWidth="1"/>
    <col min="8696" max="8704" width="2.42578125" style="5" customWidth="1"/>
    <col min="8705" max="8705" width="73.42578125" style="5" customWidth="1"/>
    <col min="8706" max="8706" width="17.85546875" style="5" customWidth="1"/>
    <col min="8707" max="8707" width="9.7109375" style="5" customWidth="1"/>
    <col min="8708" max="8708" width="12.28515625" style="5" customWidth="1"/>
    <col min="8709" max="8709" width="11.28515625" style="5" customWidth="1"/>
    <col min="8710" max="8710" width="10.7109375" style="5" customWidth="1"/>
    <col min="8711" max="8711" width="12.28515625" style="5" customWidth="1"/>
    <col min="8712" max="8712" width="11.28515625" style="5" customWidth="1"/>
    <col min="8713" max="8713" width="6.85546875" style="5" customWidth="1"/>
    <col min="8714" max="8940" width="2.42578125" style="5"/>
    <col min="8941" max="8948" width="2.42578125" style="5" customWidth="1"/>
    <col min="8949" max="8949" width="105.28515625" style="5" customWidth="1"/>
    <col min="8950" max="8950" width="15.28515625" style="5" customWidth="1"/>
    <col min="8951" max="8951" width="5.28515625" style="5" customWidth="1"/>
    <col min="8952" max="8960" width="2.42578125" style="5" customWidth="1"/>
    <col min="8961" max="8961" width="73.42578125" style="5" customWidth="1"/>
    <col min="8962" max="8962" width="17.85546875" style="5" customWidth="1"/>
    <col min="8963" max="8963" width="9.7109375" style="5" customWidth="1"/>
    <col min="8964" max="8964" width="12.28515625" style="5" customWidth="1"/>
    <col min="8965" max="8965" width="11.28515625" style="5" customWidth="1"/>
    <col min="8966" max="8966" width="10.7109375" style="5" customWidth="1"/>
    <col min="8967" max="8967" width="12.28515625" style="5" customWidth="1"/>
    <col min="8968" max="8968" width="11.28515625" style="5" customWidth="1"/>
    <col min="8969" max="8969" width="6.85546875" style="5" customWidth="1"/>
    <col min="8970" max="9196" width="2.42578125" style="5"/>
    <col min="9197" max="9204" width="2.42578125" style="5" customWidth="1"/>
    <col min="9205" max="9205" width="105.28515625" style="5" customWidth="1"/>
    <col min="9206" max="9206" width="15.28515625" style="5" customWidth="1"/>
    <col min="9207" max="9207" width="5.28515625" style="5" customWidth="1"/>
    <col min="9208" max="9216" width="2.42578125" style="5" customWidth="1"/>
    <col min="9217" max="9217" width="73.42578125" style="5" customWidth="1"/>
    <col min="9218" max="9218" width="17.85546875" style="5" customWidth="1"/>
    <col min="9219" max="9219" width="9.7109375" style="5" customWidth="1"/>
    <col min="9220" max="9220" width="12.28515625" style="5" customWidth="1"/>
    <col min="9221" max="9221" width="11.28515625" style="5" customWidth="1"/>
    <col min="9222" max="9222" width="10.7109375" style="5" customWidth="1"/>
    <col min="9223" max="9223" width="12.28515625" style="5" customWidth="1"/>
    <col min="9224" max="9224" width="11.28515625" style="5" customWidth="1"/>
    <col min="9225" max="9225" width="6.85546875" style="5" customWidth="1"/>
    <col min="9226" max="9452" width="2.42578125" style="5"/>
    <col min="9453" max="9460" width="2.42578125" style="5" customWidth="1"/>
    <col min="9461" max="9461" width="105.28515625" style="5" customWidth="1"/>
    <col min="9462" max="9462" width="15.28515625" style="5" customWidth="1"/>
    <col min="9463" max="9463" width="5.28515625" style="5" customWidth="1"/>
    <col min="9464" max="9472" width="2.42578125" style="5" customWidth="1"/>
    <col min="9473" max="9473" width="73.42578125" style="5" customWidth="1"/>
    <col min="9474" max="9474" width="17.85546875" style="5" customWidth="1"/>
    <col min="9475" max="9475" width="9.7109375" style="5" customWidth="1"/>
    <col min="9476" max="9476" width="12.28515625" style="5" customWidth="1"/>
    <col min="9477" max="9477" width="11.28515625" style="5" customWidth="1"/>
    <col min="9478" max="9478" width="10.7109375" style="5" customWidth="1"/>
    <col min="9479" max="9479" width="12.28515625" style="5" customWidth="1"/>
    <col min="9480" max="9480" width="11.28515625" style="5" customWidth="1"/>
    <col min="9481" max="9481" width="6.85546875" style="5" customWidth="1"/>
    <col min="9482" max="9708" width="2.42578125" style="5"/>
    <col min="9709" max="9716" width="2.42578125" style="5" customWidth="1"/>
    <col min="9717" max="9717" width="105.28515625" style="5" customWidth="1"/>
    <col min="9718" max="9718" width="15.28515625" style="5" customWidth="1"/>
    <col min="9719" max="9719" width="5.28515625" style="5" customWidth="1"/>
    <col min="9720" max="9728" width="2.42578125" style="5" customWidth="1"/>
    <col min="9729" max="9729" width="73.42578125" style="5" customWidth="1"/>
    <col min="9730" max="9730" width="17.85546875" style="5" customWidth="1"/>
    <col min="9731" max="9731" width="9.7109375" style="5" customWidth="1"/>
    <col min="9732" max="9732" width="12.28515625" style="5" customWidth="1"/>
    <col min="9733" max="9733" width="11.28515625" style="5" customWidth="1"/>
    <col min="9734" max="9734" width="10.7109375" style="5" customWidth="1"/>
    <col min="9735" max="9735" width="12.28515625" style="5" customWidth="1"/>
    <col min="9736" max="9736" width="11.28515625" style="5" customWidth="1"/>
    <col min="9737" max="9737" width="6.85546875" style="5" customWidth="1"/>
    <col min="9738" max="9964" width="2.42578125" style="5"/>
    <col min="9965" max="9972" width="2.42578125" style="5" customWidth="1"/>
    <col min="9973" max="9973" width="105.28515625" style="5" customWidth="1"/>
    <col min="9974" max="9974" width="15.28515625" style="5" customWidth="1"/>
    <col min="9975" max="9975" width="5.28515625" style="5" customWidth="1"/>
    <col min="9976" max="9984" width="2.42578125" style="5" customWidth="1"/>
    <col min="9985" max="9985" width="73.42578125" style="5" customWidth="1"/>
    <col min="9986" max="9986" width="17.85546875" style="5" customWidth="1"/>
    <col min="9987" max="9987" width="9.7109375" style="5" customWidth="1"/>
    <col min="9988" max="9988" width="12.28515625" style="5" customWidth="1"/>
    <col min="9989" max="9989" width="11.28515625" style="5" customWidth="1"/>
    <col min="9990" max="9990" width="10.7109375" style="5" customWidth="1"/>
    <col min="9991" max="9991" width="12.28515625" style="5" customWidth="1"/>
    <col min="9992" max="9992" width="11.28515625" style="5" customWidth="1"/>
    <col min="9993" max="9993" width="6.85546875" style="5" customWidth="1"/>
    <col min="9994" max="10220" width="2.42578125" style="5"/>
    <col min="10221" max="10228" width="2.42578125" style="5" customWidth="1"/>
    <col min="10229" max="10229" width="105.28515625" style="5" customWidth="1"/>
    <col min="10230" max="10230" width="15.28515625" style="5" customWidth="1"/>
    <col min="10231" max="10231" width="5.28515625" style="5" customWidth="1"/>
    <col min="10232" max="10240" width="2.42578125" style="5" customWidth="1"/>
    <col min="10241" max="10241" width="73.42578125" style="5" customWidth="1"/>
    <col min="10242" max="10242" width="17.85546875" style="5" customWidth="1"/>
    <col min="10243" max="10243" width="9.7109375" style="5" customWidth="1"/>
    <col min="10244" max="10244" width="12.28515625" style="5" customWidth="1"/>
    <col min="10245" max="10245" width="11.28515625" style="5" customWidth="1"/>
    <col min="10246" max="10246" width="10.7109375" style="5" customWidth="1"/>
    <col min="10247" max="10247" width="12.28515625" style="5" customWidth="1"/>
    <col min="10248" max="10248" width="11.28515625" style="5" customWidth="1"/>
    <col min="10249" max="10249" width="6.85546875" style="5" customWidth="1"/>
    <col min="10250" max="10476" width="2.42578125" style="5"/>
    <col min="10477" max="10484" width="2.42578125" style="5" customWidth="1"/>
    <col min="10485" max="10485" width="105.28515625" style="5" customWidth="1"/>
    <col min="10486" max="10486" width="15.28515625" style="5" customWidth="1"/>
    <col min="10487" max="10487" width="5.28515625" style="5" customWidth="1"/>
    <col min="10488" max="10496" width="2.42578125" style="5" customWidth="1"/>
    <col min="10497" max="10497" width="73.42578125" style="5" customWidth="1"/>
    <col min="10498" max="10498" width="17.85546875" style="5" customWidth="1"/>
    <col min="10499" max="10499" width="9.7109375" style="5" customWidth="1"/>
    <col min="10500" max="10500" width="12.28515625" style="5" customWidth="1"/>
    <col min="10501" max="10501" width="11.28515625" style="5" customWidth="1"/>
    <col min="10502" max="10502" width="10.7109375" style="5" customWidth="1"/>
    <col min="10503" max="10503" width="12.28515625" style="5" customWidth="1"/>
    <col min="10504" max="10504" width="11.28515625" style="5" customWidth="1"/>
    <col min="10505" max="10505" width="6.85546875" style="5" customWidth="1"/>
    <col min="10506" max="10732" width="2.42578125" style="5"/>
    <col min="10733" max="10740" width="2.42578125" style="5" customWidth="1"/>
    <col min="10741" max="10741" width="105.28515625" style="5" customWidth="1"/>
    <col min="10742" max="10742" width="15.28515625" style="5" customWidth="1"/>
    <col min="10743" max="10743" width="5.28515625" style="5" customWidth="1"/>
    <col min="10744" max="10752" width="2.42578125" style="5" customWidth="1"/>
    <col min="10753" max="10753" width="73.42578125" style="5" customWidth="1"/>
    <col min="10754" max="10754" width="17.85546875" style="5" customWidth="1"/>
    <col min="10755" max="10755" width="9.7109375" style="5" customWidth="1"/>
    <col min="10756" max="10756" width="12.28515625" style="5" customWidth="1"/>
    <col min="10757" max="10757" width="11.28515625" style="5" customWidth="1"/>
    <col min="10758" max="10758" width="10.7109375" style="5" customWidth="1"/>
    <col min="10759" max="10759" width="12.28515625" style="5" customWidth="1"/>
    <col min="10760" max="10760" width="11.28515625" style="5" customWidth="1"/>
    <col min="10761" max="10761" width="6.85546875" style="5" customWidth="1"/>
    <col min="10762" max="10988" width="2.42578125" style="5"/>
    <col min="10989" max="10996" width="2.42578125" style="5" customWidth="1"/>
    <col min="10997" max="10997" width="105.28515625" style="5" customWidth="1"/>
    <col min="10998" max="10998" width="15.28515625" style="5" customWidth="1"/>
    <col min="10999" max="10999" width="5.28515625" style="5" customWidth="1"/>
    <col min="11000" max="11008" width="2.42578125" style="5" customWidth="1"/>
    <col min="11009" max="11009" width="73.42578125" style="5" customWidth="1"/>
    <col min="11010" max="11010" width="17.85546875" style="5" customWidth="1"/>
    <col min="11011" max="11011" width="9.7109375" style="5" customWidth="1"/>
    <col min="11012" max="11012" width="12.28515625" style="5" customWidth="1"/>
    <col min="11013" max="11013" width="11.28515625" style="5" customWidth="1"/>
    <col min="11014" max="11014" width="10.7109375" style="5" customWidth="1"/>
    <col min="11015" max="11015" width="12.28515625" style="5" customWidth="1"/>
    <col min="11016" max="11016" width="11.28515625" style="5" customWidth="1"/>
    <col min="11017" max="11017" width="6.85546875" style="5" customWidth="1"/>
    <col min="11018" max="11244" width="2.42578125" style="5"/>
    <col min="11245" max="11252" width="2.42578125" style="5" customWidth="1"/>
    <col min="11253" max="11253" width="105.28515625" style="5" customWidth="1"/>
    <col min="11254" max="11254" width="15.28515625" style="5" customWidth="1"/>
    <col min="11255" max="11255" width="5.28515625" style="5" customWidth="1"/>
    <col min="11256" max="11264" width="2.42578125" style="5" customWidth="1"/>
    <col min="11265" max="11265" width="73.42578125" style="5" customWidth="1"/>
    <col min="11266" max="11266" width="17.85546875" style="5" customWidth="1"/>
    <col min="11267" max="11267" width="9.7109375" style="5" customWidth="1"/>
    <col min="11268" max="11268" width="12.28515625" style="5" customWidth="1"/>
    <col min="11269" max="11269" width="11.28515625" style="5" customWidth="1"/>
    <col min="11270" max="11270" width="10.7109375" style="5" customWidth="1"/>
    <col min="11271" max="11271" width="12.28515625" style="5" customWidth="1"/>
    <col min="11272" max="11272" width="11.28515625" style="5" customWidth="1"/>
    <col min="11273" max="11273" width="6.85546875" style="5" customWidth="1"/>
    <col min="11274" max="11500" width="2.42578125" style="5"/>
    <col min="11501" max="11508" width="2.42578125" style="5" customWidth="1"/>
    <col min="11509" max="11509" width="105.28515625" style="5" customWidth="1"/>
    <col min="11510" max="11510" width="15.28515625" style="5" customWidth="1"/>
    <col min="11511" max="11511" width="5.28515625" style="5" customWidth="1"/>
    <col min="11512" max="11520" width="2.42578125" style="5" customWidth="1"/>
    <col min="11521" max="11521" width="73.42578125" style="5" customWidth="1"/>
    <col min="11522" max="11522" width="17.85546875" style="5" customWidth="1"/>
    <col min="11523" max="11523" width="9.7109375" style="5" customWidth="1"/>
    <col min="11524" max="11524" width="12.28515625" style="5" customWidth="1"/>
    <col min="11525" max="11525" width="11.28515625" style="5" customWidth="1"/>
    <col min="11526" max="11526" width="10.7109375" style="5" customWidth="1"/>
    <col min="11527" max="11527" width="12.28515625" style="5" customWidth="1"/>
    <col min="11528" max="11528" width="11.28515625" style="5" customWidth="1"/>
    <col min="11529" max="11529" width="6.85546875" style="5" customWidth="1"/>
    <col min="11530" max="11756" width="2.42578125" style="5"/>
    <col min="11757" max="11764" width="2.42578125" style="5" customWidth="1"/>
    <col min="11765" max="11765" width="105.28515625" style="5" customWidth="1"/>
    <col min="11766" max="11766" width="15.28515625" style="5" customWidth="1"/>
    <col min="11767" max="11767" width="5.28515625" style="5" customWidth="1"/>
    <col min="11768" max="11776" width="2.42578125" style="5" customWidth="1"/>
    <col min="11777" max="11777" width="73.42578125" style="5" customWidth="1"/>
    <col min="11778" max="11778" width="17.85546875" style="5" customWidth="1"/>
    <col min="11779" max="11779" width="9.7109375" style="5" customWidth="1"/>
    <col min="11780" max="11780" width="12.28515625" style="5" customWidth="1"/>
    <col min="11781" max="11781" width="11.28515625" style="5" customWidth="1"/>
    <col min="11782" max="11782" width="10.7109375" style="5" customWidth="1"/>
    <col min="11783" max="11783" width="12.28515625" style="5" customWidth="1"/>
    <col min="11784" max="11784" width="11.28515625" style="5" customWidth="1"/>
    <col min="11785" max="11785" width="6.85546875" style="5" customWidth="1"/>
    <col min="11786" max="12012" width="2.42578125" style="5"/>
    <col min="12013" max="12020" width="2.42578125" style="5" customWidth="1"/>
    <col min="12021" max="12021" width="105.28515625" style="5" customWidth="1"/>
    <col min="12022" max="12022" width="15.28515625" style="5" customWidth="1"/>
    <col min="12023" max="12023" width="5.28515625" style="5" customWidth="1"/>
    <col min="12024" max="12032" width="2.42578125" style="5" customWidth="1"/>
    <col min="12033" max="12033" width="73.42578125" style="5" customWidth="1"/>
    <col min="12034" max="12034" width="17.85546875" style="5" customWidth="1"/>
    <col min="12035" max="12035" width="9.7109375" style="5" customWidth="1"/>
    <col min="12036" max="12036" width="12.28515625" style="5" customWidth="1"/>
    <col min="12037" max="12037" width="11.28515625" style="5" customWidth="1"/>
    <col min="12038" max="12038" width="10.7109375" style="5" customWidth="1"/>
    <col min="12039" max="12039" width="12.28515625" style="5" customWidth="1"/>
    <col min="12040" max="12040" width="11.28515625" style="5" customWidth="1"/>
    <col min="12041" max="12041" width="6.85546875" style="5" customWidth="1"/>
    <col min="12042" max="12268" width="2.42578125" style="5"/>
    <col min="12269" max="12276" width="2.42578125" style="5" customWidth="1"/>
    <col min="12277" max="12277" width="105.28515625" style="5" customWidth="1"/>
    <col min="12278" max="12278" width="15.28515625" style="5" customWidth="1"/>
    <col min="12279" max="12279" width="5.28515625" style="5" customWidth="1"/>
    <col min="12280" max="12288" width="2.42578125" style="5" customWidth="1"/>
    <col min="12289" max="12289" width="73.42578125" style="5" customWidth="1"/>
    <col min="12290" max="12290" width="17.85546875" style="5" customWidth="1"/>
    <col min="12291" max="12291" width="9.7109375" style="5" customWidth="1"/>
    <col min="12292" max="12292" width="12.28515625" style="5" customWidth="1"/>
    <col min="12293" max="12293" width="11.28515625" style="5" customWidth="1"/>
    <col min="12294" max="12294" width="10.7109375" style="5" customWidth="1"/>
    <col min="12295" max="12295" width="12.28515625" style="5" customWidth="1"/>
    <col min="12296" max="12296" width="11.28515625" style="5" customWidth="1"/>
    <col min="12297" max="12297" width="6.85546875" style="5" customWidth="1"/>
    <col min="12298" max="12524" width="2.42578125" style="5"/>
    <col min="12525" max="12532" width="2.42578125" style="5" customWidth="1"/>
    <col min="12533" max="12533" width="105.28515625" style="5" customWidth="1"/>
    <col min="12534" max="12534" width="15.28515625" style="5" customWidth="1"/>
    <col min="12535" max="12535" width="5.28515625" style="5" customWidth="1"/>
    <col min="12536" max="12544" width="2.42578125" style="5" customWidth="1"/>
    <col min="12545" max="12545" width="73.42578125" style="5" customWidth="1"/>
    <col min="12546" max="12546" width="17.85546875" style="5" customWidth="1"/>
    <col min="12547" max="12547" width="9.7109375" style="5" customWidth="1"/>
    <col min="12548" max="12548" width="12.28515625" style="5" customWidth="1"/>
    <col min="12549" max="12549" width="11.28515625" style="5" customWidth="1"/>
    <col min="12550" max="12550" width="10.7109375" style="5" customWidth="1"/>
    <col min="12551" max="12551" width="12.28515625" style="5" customWidth="1"/>
    <col min="12552" max="12552" width="11.28515625" style="5" customWidth="1"/>
    <col min="12553" max="12553" width="6.85546875" style="5" customWidth="1"/>
    <col min="12554" max="12780" width="2.42578125" style="5"/>
    <col min="12781" max="12788" width="2.42578125" style="5" customWidth="1"/>
    <col min="12789" max="12789" width="105.28515625" style="5" customWidth="1"/>
    <col min="12790" max="12790" width="15.28515625" style="5" customWidth="1"/>
    <col min="12791" max="12791" width="5.28515625" style="5" customWidth="1"/>
    <col min="12792" max="12800" width="2.42578125" style="5" customWidth="1"/>
    <col min="12801" max="12801" width="73.42578125" style="5" customWidth="1"/>
    <col min="12802" max="12802" width="17.85546875" style="5" customWidth="1"/>
    <col min="12803" max="12803" width="9.7109375" style="5" customWidth="1"/>
    <col min="12804" max="12804" width="12.28515625" style="5" customWidth="1"/>
    <col min="12805" max="12805" width="11.28515625" style="5" customWidth="1"/>
    <col min="12806" max="12806" width="10.7109375" style="5" customWidth="1"/>
    <col min="12807" max="12807" width="12.28515625" style="5" customWidth="1"/>
    <col min="12808" max="12808" width="11.28515625" style="5" customWidth="1"/>
    <col min="12809" max="12809" width="6.85546875" style="5" customWidth="1"/>
    <col min="12810" max="13036" width="2.42578125" style="5"/>
    <col min="13037" max="13044" width="2.42578125" style="5" customWidth="1"/>
    <col min="13045" max="13045" width="105.28515625" style="5" customWidth="1"/>
    <col min="13046" max="13046" width="15.28515625" style="5" customWidth="1"/>
    <col min="13047" max="13047" width="5.28515625" style="5" customWidth="1"/>
    <col min="13048" max="13056" width="2.42578125" style="5" customWidth="1"/>
    <col min="13057" max="13057" width="73.42578125" style="5" customWidth="1"/>
    <col min="13058" max="13058" width="17.85546875" style="5" customWidth="1"/>
    <col min="13059" max="13059" width="9.7109375" style="5" customWidth="1"/>
    <col min="13060" max="13060" width="12.28515625" style="5" customWidth="1"/>
    <col min="13061" max="13061" width="11.28515625" style="5" customWidth="1"/>
    <col min="13062" max="13062" width="10.7109375" style="5" customWidth="1"/>
    <col min="13063" max="13063" width="12.28515625" style="5" customWidth="1"/>
    <col min="13064" max="13064" width="11.28515625" style="5" customWidth="1"/>
    <col min="13065" max="13065" width="6.85546875" style="5" customWidth="1"/>
    <col min="13066" max="13292" width="2.42578125" style="5"/>
    <col min="13293" max="13300" width="2.42578125" style="5" customWidth="1"/>
    <col min="13301" max="13301" width="105.28515625" style="5" customWidth="1"/>
    <col min="13302" max="13302" width="15.28515625" style="5" customWidth="1"/>
    <col min="13303" max="13303" width="5.28515625" style="5" customWidth="1"/>
    <col min="13304" max="13312" width="2.42578125" style="5" customWidth="1"/>
    <col min="13313" max="13313" width="73.42578125" style="5" customWidth="1"/>
    <col min="13314" max="13314" width="17.85546875" style="5" customWidth="1"/>
    <col min="13315" max="13315" width="9.7109375" style="5" customWidth="1"/>
    <col min="13316" max="13316" width="12.28515625" style="5" customWidth="1"/>
    <col min="13317" max="13317" width="11.28515625" style="5" customWidth="1"/>
    <col min="13318" max="13318" width="10.7109375" style="5" customWidth="1"/>
    <col min="13319" max="13319" width="12.28515625" style="5" customWidth="1"/>
    <col min="13320" max="13320" width="11.28515625" style="5" customWidth="1"/>
    <col min="13321" max="13321" width="6.85546875" style="5" customWidth="1"/>
    <col min="13322" max="13548" width="2.42578125" style="5"/>
    <col min="13549" max="13556" width="2.42578125" style="5" customWidth="1"/>
    <col min="13557" max="13557" width="105.28515625" style="5" customWidth="1"/>
    <col min="13558" max="13558" width="15.28515625" style="5" customWidth="1"/>
    <col min="13559" max="13559" width="5.28515625" style="5" customWidth="1"/>
    <col min="13560" max="13568" width="2.42578125" style="5" customWidth="1"/>
    <col min="13569" max="13569" width="73.42578125" style="5" customWidth="1"/>
    <col min="13570" max="13570" width="17.85546875" style="5" customWidth="1"/>
    <col min="13571" max="13571" width="9.7109375" style="5" customWidth="1"/>
    <col min="13572" max="13572" width="12.28515625" style="5" customWidth="1"/>
    <col min="13573" max="13573" width="11.28515625" style="5" customWidth="1"/>
    <col min="13574" max="13574" width="10.7109375" style="5" customWidth="1"/>
    <col min="13575" max="13575" width="12.28515625" style="5" customWidth="1"/>
    <col min="13576" max="13576" width="11.28515625" style="5" customWidth="1"/>
    <col min="13577" max="13577" width="6.85546875" style="5" customWidth="1"/>
    <col min="13578" max="13804" width="2.42578125" style="5"/>
    <col min="13805" max="13812" width="2.42578125" style="5" customWidth="1"/>
    <col min="13813" max="13813" width="105.28515625" style="5" customWidth="1"/>
    <col min="13814" max="13814" width="15.28515625" style="5" customWidth="1"/>
    <col min="13815" max="13815" width="5.28515625" style="5" customWidth="1"/>
    <col min="13816" max="13824" width="2.42578125" style="5" customWidth="1"/>
    <col min="13825" max="13825" width="73.42578125" style="5" customWidth="1"/>
    <col min="13826" max="13826" width="17.85546875" style="5" customWidth="1"/>
    <col min="13827" max="13827" width="9.7109375" style="5" customWidth="1"/>
    <col min="13828" max="13828" width="12.28515625" style="5" customWidth="1"/>
    <col min="13829" max="13829" width="11.28515625" style="5" customWidth="1"/>
    <col min="13830" max="13830" width="10.7109375" style="5" customWidth="1"/>
    <col min="13831" max="13831" width="12.28515625" style="5" customWidth="1"/>
    <col min="13832" max="13832" width="11.28515625" style="5" customWidth="1"/>
    <col min="13833" max="13833" width="6.85546875" style="5" customWidth="1"/>
    <col min="13834" max="14060" width="2.42578125" style="5"/>
    <col min="14061" max="14068" width="2.42578125" style="5" customWidth="1"/>
    <col min="14069" max="14069" width="105.28515625" style="5" customWidth="1"/>
    <col min="14070" max="14070" width="15.28515625" style="5" customWidth="1"/>
    <col min="14071" max="14071" width="5.28515625" style="5" customWidth="1"/>
    <col min="14072" max="14080" width="2.42578125" style="5" customWidth="1"/>
    <col min="14081" max="14081" width="73.42578125" style="5" customWidth="1"/>
    <col min="14082" max="14082" width="17.85546875" style="5" customWidth="1"/>
    <col min="14083" max="14083" width="9.7109375" style="5" customWidth="1"/>
    <col min="14084" max="14084" width="12.28515625" style="5" customWidth="1"/>
    <col min="14085" max="14085" width="11.28515625" style="5" customWidth="1"/>
    <col min="14086" max="14086" width="10.7109375" style="5" customWidth="1"/>
    <col min="14087" max="14087" width="12.28515625" style="5" customWidth="1"/>
    <col min="14088" max="14088" width="11.28515625" style="5" customWidth="1"/>
    <col min="14089" max="14089" width="6.85546875" style="5" customWidth="1"/>
    <col min="14090" max="14316" width="2.42578125" style="5"/>
    <col min="14317" max="14324" width="2.42578125" style="5" customWidth="1"/>
    <col min="14325" max="14325" width="105.28515625" style="5" customWidth="1"/>
    <col min="14326" max="14326" width="15.28515625" style="5" customWidth="1"/>
    <col min="14327" max="14327" width="5.28515625" style="5" customWidth="1"/>
    <col min="14328" max="14336" width="2.42578125" style="5" customWidth="1"/>
    <col min="14337" max="14337" width="73.42578125" style="5" customWidth="1"/>
    <col min="14338" max="14338" width="17.85546875" style="5" customWidth="1"/>
    <col min="14339" max="14339" width="9.7109375" style="5" customWidth="1"/>
    <col min="14340" max="14340" width="12.28515625" style="5" customWidth="1"/>
    <col min="14341" max="14341" width="11.28515625" style="5" customWidth="1"/>
    <col min="14342" max="14342" width="10.7109375" style="5" customWidth="1"/>
    <col min="14343" max="14343" width="12.28515625" style="5" customWidth="1"/>
    <col min="14344" max="14344" width="11.28515625" style="5" customWidth="1"/>
    <col min="14345" max="14345" width="6.85546875" style="5" customWidth="1"/>
    <col min="14346" max="14572" width="2.42578125" style="5"/>
    <col min="14573" max="14580" width="2.42578125" style="5" customWidth="1"/>
    <col min="14581" max="14581" width="105.28515625" style="5" customWidth="1"/>
    <col min="14582" max="14582" width="15.28515625" style="5" customWidth="1"/>
    <col min="14583" max="14583" width="5.28515625" style="5" customWidth="1"/>
    <col min="14584" max="14592" width="2.42578125" style="5" customWidth="1"/>
    <col min="14593" max="14593" width="73.42578125" style="5" customWidth="1"/>
    <col min="14594" max="14594" width="17.85546875" style="5" customWidth="1"/>
    <col min="14595" max="14595" width="9.7109375" style="5" customWidth="1"/>
    <col min="14596" max="14596" width="12.28515625" style="5" customWidth="1"/>
    <col min="14597" max="14597" width="11.28515625" style="5" customWidth="1"/>
    <col min="14598" max="14598" width="10.7109375" style="5" customWidth="1"/>
    <col min="14599" max="14599" width="12.28515625" style="5" customWidth="1"/>
    <col min="14600" max="14600" width="11.28515625" style="5" customWidth="1"/>
    <col min="14601" max="14601" width="6.85546875" style="5" customWidth="1"/>
    <col min="14602" max="14828" width="2.42578125" style="5"/>
    <col min="14829" max="14836" width="2.42578125" style="5" customWidth="1"/>
    <col min="14837" max="14837" width="105.28515625" style="5" customWidth="1"/>
    <col min="14838" max="14838" width="15.28515625" style="5" customWidth="1"/>
    <col min="14839" max="14839" width="5.28515625" style="5" customWidth="1"/>
    <col min="14840" max="14848" width="2.42578125" style="5" customWidth="1"/>
    <col min="14849" max="14849" width="73.42578125" style="5" customWidth="1"/>
    <col min="14850" max="14850" width="17.85546875" style="5" customWidth="1"/>
    <col min="14851" max="14851" width="9.7109375" style="5" customWidth="1"/>
    <col min="14852" max="14852" width="12.28515625" style="5" customWidth="1"/>
    <col min="14853" max="14853" width="11.28515625" style="5" customWidth="1"/>
    <col min="14854" max="14854" width="10.7109375" style="5" customWidth="1"/>
    <col min="14855" max="14855" width="12.28515625" style="5" customWidth="1"/>
    <col min="14856" max="14856" width="11.28515625" style="5" customWidth="1"/>
    <col min="14857" max="14857" width="6.85546875" style="5" customWidth="1"/>
    <col min="14858" max="15084" width="2.42578125" style="5"/>
    <col min="15085" max="15092" width="2.42578125" style="5" customWidth="1"/>
    <col min="15093" max="15093" width="105.28515625" style="5" customWidth="1"/>
    <col min="15094" max="15094" width="15.28515625" style="5" customWidth="1"/>
    <col min="15095" max="15095" width="5.28515625" style="5" customWidth="1"/>
    <col min="15096" max="15104" width="2.42578125" style="5" customWidth="1"/>
    <col min="15105" max="15105" width="73.42578125" style="5" customWidth="1"/>
    <col min="15106" max="15106" width="17.85546875" style="5" customWidth="1"/>
    <col min="15107" max="15107" width="9.7109375" style="5" customWidth="1"/>
    <col min="15108" max="15108" width="12.28515625" style="5" customWidth="1"/>
    <col min="15109" max="15109" width="11.28515625" style="5" customWidth="1"/>
    <col min="15110" max="15110" width="10.7109375" style="5" customWidth="1"/>
    <col min="15111" max="15111" width="12.28515625" style="5" customWidth="1"/>
    <col min="15112" max="15112" width="11.28515625" style="5" customWidth="1"/>
    <col min="15113" max="15113" width="6.85546875" style="5" customWidth="1"/>
    <col min="15114" max="15340" width="2.42578125" style="5"/>
    <col min="15341" max="15348" width="2.42578125" style="5" customWidth="1"/>
    <col min="15349" max="15349" width="105.28515625" style="5" customWidth="1"/>
    <col min="15350" max="15350" width="15.28515625" style="5" customWidth="1"/>
    <col min="15351" max="15351" width="5.28515625" style="5" customWidth="1"/>
    <col min="15352" max="15360" width="2.42578125" style="5" customWidth="1"/>
    <col min="15361" max="15361" width="73.42578125" style="5" customWidth="1"/>
    <col min="15362" max="15362" width="17.85546875" style="5" customWidth="1"/>
    <col min="15363" max="15363" width="9.7109375" style="5" customWidth="1"/>
    <col min="15364" max="15364" width="12.28515625" style="5" customWidth="1"/>
    <col min="15365" max="15365" width="11.28515625" style="5" customWidth="1"/>
    <col min="15366" max="15366" width="10.7109375" style="5" customWidth="1"/>
    <col min="15367" max="15367" width="12.28515625" style="5" customWidth="1"/>
    <col min="15368" max="15368" width="11.28515625" style="5" customWidth="1"/>
    <col min="15369" max="15369" width="6.85546875" style="5" customWidth="1"/>
    <col min="15370" max="15596" width="2.42578125" style="5"/>
    <col min="15597" max="15604" width="2.42578125" style="5" customWidth="1"/>
    <col min="15605" max="15605" width="105.28515625" style="5" customWidth="1"/>
    <col min="15606" max="15606" width="15.28515625" style="5" customWidth="1"/>
    <col min="15607" max="15607" width="5.28515625" style="5" customWidth="1"/>
    <col min="15608" max="15616" width="2.42578125" style="5" customWidth="1"/>
    <col min="15617" max="15617" width="73.42578125" style="5" customWidth="1"/>
    <col min="15618" max="15618" width="17.85546875" style="5" customWidth="1"/>
    <col min="15619" max="15619" width="9.7109375" style="5" customWidth="1"/>
    <col min="15620" max="15620" width="12.28515625" style="5" customWidth="1"/>
    <col min="15621" max="15621" width="11.28515625" style="5" customWidth="1"/>
    <col min="15622" max="15622" width="10.7109375" style="5" customWidth="1"/>
    <col min="15623" max="15623" width="12.28515625" style="5" customWidth="1"/>
    <col min="15624" max="15624" width="11.28515625" style="5" customWidth="1"/>
    <col min="15625" max="15625" width="6.85546875" style="5" customWidth="1"/>
    <col min="15626" max="15852" width="2.42578125" style="5"/>
    <col min="15853" max="15860" width="2.42578125" style="5" customWidth="1"/>
    <col min="15861" max="15861" width="105.28515625" style="5" customWidth="1"/>
    <col min="15862" max="15862" width="15.28515625" style="5" customWidth="1"/>
    <col min="15863" max="15863" width="5.28515625" style="5" customWidth="1"/>
    <col min="15864" max="15872" width="2.42578125" style="5" customWidth="1"/>
    <col min="15873" max="15873" width="73.42578125" style="5" customWidth="1"/>
    <col min="15874" max="15874" width="17.85546875" style="5" customWidth="1"/>
    <col min="15875" max="15875" width="9.7109375" style="5" customWidth="1"/>
    <col min="15876" max="15876" width="12.28515625" style="5" customWidth="1"/>
    <col min="15877" max="15877" width="11.28515625" style="5" customWidth="1"/>
    <col min="15878" max="15878" width="10.7109375" style="5" customWidth="1"/>
    <col min="15879" max="15879" width="12.28515625" style="5" customWidth="1"/>
    <col min="15880" max="15880" width="11.28515625" style="5" customWidth="1"/>
    <col min="15881" max="15881" width="6.85546875" style="5" customWidth="1"/>
    <col min="15882" max="16108" width="2.42578125" style="5"/>
    <col min="16109" max="16116" width="2.42578125" style="5" customWidth="1"/>
    <col min="16117" max="16117" width="105.28515625" style="5" customWidth="1"/>
    <col min="16118" max="16118" width="15.28515625" style="5" customWidth="1"/>
    <col min="16119" max="16119" width="5.28515625" style="5" customWidth="1"/>
    <col min="16120" max="16128" width="2.42578125" style="5" customWidth="1"/>
    <col min="16129" max="16129" width="73.42578125" style="5" customWidth="1"/>
    <col min="16130" max="16130" width="17.85546875" style="5" customWidth="1"/>
    <col min="16131" max="16131" width="9.7109375" style="5" customWidth="1"/>
    <col min="16132" max="16132" width="12.28515625" style="5" customWidth="1"/>
    <col min="16133" max="16133" width="11.28515625" style="5" customWidth="1"/>
    <col min="16134" max="16134" width="10.7109375" style="5" customWidth="1"/>
    <col min="16135" max="16135" width="12.28515625" style="5" customWidth="1"/>
    <col min="16136" max="16136" width="11.28515625" style="5" customWidth="1"/>
    <col min="16137" max="16137" width="6.85546875" style="5" customWidth="1"/>
    <col min="16138" max="16384" width="2.42578125" style="5"/>
  </cols>
  <sheetData>
    <row r="1" spans="1:11" x14ac:dyDescent="0.2">
      <c r="A1" s="3" t="s">
        <v>131</v>
      </c>
      <c r="B1" s="13">
        <f>Monto_Oferta</f>
        <v>0</v>
      </c>
      <c r="C1" s="4"/>
    </row>
    <row r="2" spans="1:11" x14ac:dyDescent="0.2">
      <c r="A2" s="3"/>
      <c r="B2" s="12" t="str">
        <f>FIXED(ABS(B1),2,TRUE)</f>
        <v>0,00</v>
      </c>
      <c r="C2" s="6"/>
    </row>
    <row r="3" spans="1:11" x14ac:dyDescent="0.2">
      <c r="A3" s="7" t="str">
        <f>TRIM("El presente presupuesto asciende a la suma de Pesos: "&amp;J5&amp;J7&amp;J8&amp;J9&amp;J10&amp;J11&amp;J12&amp;J13&amp;J14&amp;J15&amp;J16&amp;J17&amp;J18&amp;J19&amp;J20&amp;J21&amp;J22&amp;J23&amp;J24)</f>
        <v>El presente presupuesto asciende a la suma de Pesos: CERO CON 00/100.-</v>
      </c>
      <c r="B3" s="7"/>
      <c r="C3" s="7"/>
    </row>
    <row r="4" spans="1:11" x14ac:dyDescent="0.2">
      <c r="A4" s="7"/>
      <c r="B4" s="7"/>
      <c r="C4" s="7"/>
    </row>
    <row r="5" spans="1:11" ht="12.75" hidden="1" customHeight="1" x14ac:dyDescent="0.2">
      <c r="A5" s="6"/>
      <c r="D5" s="8" t="s">
        <v>42</v>
      </c>
      <c r="E5" s="8" t="s">
        <v>5</v>
      </c>
      <c r="F5" s="8" t="s">
        <v>4</v>
      </c>
      <c r="G5" s="8" t="s">
        <v>4</v>
      </c>
      <c r="H5" s="8" t="s">
        <v>4</v>
      </c>
      <c r="K5" s="9" t="str">
        <f>IF(LEFT(FIXED(B1,2,TRUE),1)="-","MENOS ","")</f>
        <v/>
      </c>
    </row>
    <row r="6" spans="1:11" ht="12.75" hidden="1" customHeight="1" x14ac:dyDescent="0.2">
      <c r="D6" s="8" t="s">
        <v>43</v>
      </c>
      <c r="E6" s="8" t="s">
        <v>4</v>
      </c>
      <c r="H6" s="8" t="s">
        <v>4</v>
      </c>
    </row>
    <row r="7" spans="1:11" ht="12.75" hidden="1" customHeight="1" x14ac:dyDescent="0.2">
      <c r="D7" s="8" t="s">
        <v>44</v>
      </c>
      <c r="E7" s="8" t="s">
        <v>45</v>
      </c>
      <c r="H7" s="8" t="s">
        <v>45</v>
      </c>
      <c r="I7" s="9" t="str">
        <f>IF(LEN(B2)-12&lt;0,"0",MID((B2),LEN(B2)-12+1,1))</f>
        <v>0</v>
      </c>
      <c r="J7" s="9" t="str">
        <f>IF(AND(I7="1",I8="00"),"CIEN ",VLOOKUP(I7,D5:H44,4))</f>
        <v xml:space="preserve"> </v>
      </c>
    </row>
    <row r="8" spans="1:11" ht="12.75" hidden="1" customHeight="1" x14ac:dyDescent="0.2">
      <c r="D8" s="8" t="s">
        <v>46</v>
      </c>
      <c r="E8" s="8" t="s">
        <v>47</v>
      </c>
      <c r="H8" s="8" t="s">
        <v>47</v>
      </c>
      <c r="I8" s="9" t="str">
        <f>IF(LEN(B2)-11&lt;0,"0",MID((B2),LEN(B2)-11+1,2))</f>
        <v>0</v>
      </c>
      <c r="J8" s="9" t="str">
        <f>IF(LEFT(I8,1)="0","",IF(VALUE(I8)&gt;29,VLOOKUP(LEFT(I8,1),D5:H44,3),VLOOKUP(I8,D5:H44,5)))</f>
        <v/>
      </c>
    </row>
    <row r="9" spans="1:11" ht="12.75" hidden="1" customHeight="1" x14ac:dyDescent="0.2">
      <c r="D9" s="8" t="s">
        <v>48</v>
      </c>
      <c r="E9" s="8" t="s">
        <v>49</v>
      </c>
      <c r="H9" s="8" t="s">
        <v>49</v>
      </c>
      <c r="I9" s="9" t="str">
        <f>IF(LEN(B2)-10&lt;0,"0",MID((B2),LEN(B2)-10+1,1))</f>
        <v>0</v>
      </c>
      <c r="J9" s="9" t="str">
        <f>IF(AND(VALUE(I8)&gt;30,MID(I8,2,1)&lt;&gt;"0"),"Y ","")</f>
        <v/>
      </c>
    </row>
    <row r="10" spans="1:11" ht="12.75" hidden="1" customHeight="1" x14ac:dyDescent="0.2">
      <c r="D10" s="8" t="s">
        <v>50</v>
      </c>
      <c r="E10" s="8" t="s">
        <v>51</v>
      </c>
      <c r="H10" s="8" t="s">
        <v>51</v>
      </c>
      <c r="I10" s="9" t="str">
        <f>IF(LEN(B2)-10&lt;0,"0",MID((B2),LEN(B2)-10+1,1))</f>
        <v>0</v>
      </c>
      <c r="J10" s="9" t="str">
        <f>IF(OR(VALUE(I8)&lt;=9,VALUE(I8)=0),VLOOKUP(I10,D5:H44,5),IF(VALUE(I8)&gt;29,VLOOKUP(MID(I8,2,1),D5:H44,5),""))</f>
        <v xml:space="preserve"> </v>
      </c>
    </row>
    <row r="11" spans="1:11" ht="12.75" hidden="1" customHeight="1" x14ac:dyDescent="0.2">
      <c r="D11" s="8" t="s">
        <v>52</v>
      </c>
      <c r="E11" s="8" t="s">
        <v>53</v>
      </c>
      <c r="H11" s="8" t="s">
        <v>53</v>
      </c>
      <c r="I11" s="9" t="str">
        <f>IF(AND(AND(I7="0",I8="0"),I10="0"),"0",IF(AND(AND(I10="1",I7="0"),I8="0"),"1","2"))</f>
        <v>0</v>
      </c>
      <c r="J11" s="9" t="str">
        <f>IF(I11="0","",IF(I11="1","MILLON ","MILLONES "))</f>
        <v/>
      </c>
    </row>
    <row r="12" spans="1:11" ht="12.75" hidden="1" customHeight="1" x14ac:dyDescent="0.2">
      <c r="A12" s="10"/>
      <c r="D12" s="8" t="s">
        <v>54</v>
      </c>
      <c r="E12" s="8" t="s">
        <v>55</v>
      </c>
      <c r="H12" s="8" t="s">
        <v>55</v>
      </c>
      <c r="I12" s="9" t="str">
        <f>IF(LEN(B2)-9&lt;0,"0",MID((B2),LEN(B2)-9+1,1))</f>
        <v>0</v>
      </c>
      <c r="J12" s="9" t="str">
        <f>IF(AND(I12="1",I13="00"),"CIEN",VLOOKUP(I12,D5:H44,4))</f>
        <v xml:space="preserve"> </v>
      </c>
      <c r="K12" s="11"/>
    </row>
    <row r="13" spans="1:11" ht="12.75" hidden="1" customHeight="1" x14ac:dyDescent="0.2">
      <c r="A13" s="10"/>
      <c r="D13" s="8" t="s">
        <v>56</v>
      </c>
      <c r="E13" s="8" t="s">
        <v>57</v>
      </c>
      <c r="H13" s="8" t="s">
        <v>57</v>
      </c>
      <c r="I13" s="9" t="str">
        <f>IF(LEN(B2)-8&lt;0,"0",MID((B2),LEN(B2)-8+1,2))</f>
        <v>0</v>
      </c>
      <c r="J13" s="9" t="str">
        <f>IF(LEFT(I13,1)="0","",IF(VALUE(I13)&gt;29,VLOOKUP(LEFT(I13,1),D5:H44,3),VLOOKUP(I13,D5:H44,5)))</f>
        <v/>
      </c>
      <c r="K13" s="11"/>
    </row>
    <row r="14" spans="1:11" ht="12.75" hidden="1" customHeight="1" x14ac:dyDescent="0.2">
      <c r="A14" s="10"/>
      <c r="D14" s="8" t="s">
        <v>58</v>
      </c>
      <c r="E14" s="8" t="s">
        <v>59</v>
      </c>
      <c r="H14" s="8" t="s">
        <v>59</v>
      </c>
      <c r="I14" s="9" t="str">
        <f>IF(LEN(B2)-7&lt;0,"0",MID((B2),LEN(B2)-7+1,1))</f>
        <v>0</v>
      </c>
      <c r="J14" s="9" t="str">
        <f>IF(AND(VALUE(I13)&gt;30,MID(I13,2,1)&lt;&gt;"0"),"Y ","")</f>
        <v/>
      </c>
      <c r="K14" s="11"/>
    </row>
    <row r="15" spans="1:11" ht="12.75" hidden="1" customHeight="1" x14ac:dyDescent="0.2">
      <c r="A15" s="10"/>
      <c r="D15" s="8" t="s">
        <v>60</v>
      </c>
      <c r="E15" s="8" t="s">
        <v>61</v>
      </c>
      <c r="H15" s="8" t="s">
        <v>61</v>
      </c>
      <c r="J15" s="9" t="str">
        <f>IF(OR(VALUE(I13)&lt;=9,VALUE(I13)=0),VLOOKUP(I14,D5:H44,5),IF(VALUE(I13)&gt;29,VLOOKUP(MID(I13,2,1),D5:H44,5),""))</f>
        <v xml:space="preserve"> </v>
      </c>
      <c r="K15" s="11"/>
    </row>
    <row r="16" spans="1:11" ht="12.75" hidden="1" customHeight="1" x14ac:dyDescent="0.2">
      <c r="A16" s="10"/>
      <c r="D16" s="8" t="s">
        <v>62</v>
      </c>
      <c r="E16" s="8" t="s">
        <v>45</v>
      </c>
      <c r="F16" s="8" t="s">
        <v>63</v>
      </c>
      <c r="G16" s="8" t="s">
        <v>64</v>
      </c>
      <c r="H16" s="8" t="s">
        <v>65</v>
      </c>
      <c r="I16" s="9" t="str">
        <f>IF(AND(AND(I12="0",VALUE(I13)=0),I14="0"),"0",IF(I14="1","1","2"))</f>
        <v>0</v>
      </c>
      <c r="J16" s="9" t="str">
        <f>IF(I16="0","","MIL ")</f>
        <v/>
      </c>
      <c r="K16" s="11"/>
    </row>
    <row r="17" spans="1:11" ht="12.75" hidden="1" customHeight="1" x14ac:dyDescent="0.2">
      <c r="A17" s="10"/>
      <c r="D17" s="8" t="s">
        <v>66</v>
      </c>
      <c r="E17" s="8" t="s">
        <v>63</v>
      </c>
      <c r="F17" s="8" t="s">
        <v>4</v>
      </c>
      <c r="G17" s="8" t="s">
        <v>4</v>
      </c>
      <c r="H17" s="8" t="s">
        <v>63</v>
      </c>
      <c r="I17" s="9" t="str">
        <f>IF(LEN(B2)-6&lt;0,"0",MID((B2),LEN(B2)-6+1,1))</f>
        <v>0</v>
      </c>
      <c r="J17" s="9" t="str">
        <f>IF(AND(I17="1",I18="00"),"CIEN ",VLOOKUP(I17,D5:H44,4))</f>
        <v xml:space="preserve"> </v>
      </c>
      <c r="K17" s="11"/>
    </row>
    <row r="18" spans="1:11" ht="12.75" hidden="1" customHeight="1" x14ac:dyDescent="0.2">
      <c r="A18" s="10"/>
      <c r="D18" s="8" t="s">
        <v>67</v>
      </c>
      <c r="E18" s="8" t="s">
        <v>68</v>
      </c>
      <c r="H18" s="8" t="s">
        <v>68</v>
      </c>
      <c r="I18" s="9" t="str">
        <f>IF(LEN(B2)-5&lt;0,"0",MID((B2),LEN(B2)-5+1,2))</f>
        <v>0</v>
      </c>
      <c r="J18" s="11" t="str">
        <f>IF(LEFT(I18,1)="0","",IF(VALUE(I18)&gt;29,VLOOKUP(LEFT(I18,1),D5:H44,3,FALSE),VLOOKUP(I18,D5:H44,2,FALSE)))</f>
        <v/>
      </c>
      <c r="K18" s="11"/>
    </row>
    <row r="19" spans="1:11" ht="12.75" hidden="1" customHeight="1" x14ac:dyDescent="0.2">
      <c r="A19" s="10"/>
      <c r="D19" s="8" t="s">
        <v>69</v>
      </c>
      <c r="E19" s="8" t="s">
        <v>70</v>
      </c>
      <c r="H19" s="8" t="s">
        <v>70</v>
      </c>
      <c r="J19" s="9" t="str">
        <f>IF(AND(VALUE(I18)&gt;30,MID(I18,2,1)&lt;&gt;"0"),"Y ","")</f>
        <v/>
      </c>
      <c r="K19" s="11"/>
    </row>
    <row r="20" spans="1:11" ht="12.75" hidden="1" customHeight="1" x14ac:dyDescent="0.2">
      <c r="A20" s="10"/>
      <c r="D20" s="8" t="s">
        <v>71</v>
      </c>
      <c r="E20" s="8" t="s">
        <v>72</v>
      </c>
      <c r="H20" s="8" t="s">
        <v>72</v>
      </c>
      <c r="I20" s="9" t="str">
        <f>IF(LEN(B2)-4&lt;0,"0",MID((B2),LEN(B2)-4+1,1))</f>
        <v>0</v>
      </c>
      <c r="J20" s="9" t="str">
        <f>IF(OR(VALUE(I18)&lt;=9,VALUE(I18)=0),VLOOKUP(I20,D5:H44,2),IF(VALUE(I18)&gt;29,VLOOKUP(MID(I18,2,1),D5:H44,2),""))</f>
        <v/>
      </c>
      <c r="K20" s="11"/>
    </row>
    <row r="21" spans="1:11" ht="12.75" hidden="1" customHeight="1" x14ac:dyDescent="0.2">
      <c r="A21" s="10"/>
      <c r="D21" s="8" t="s">
        <v>73</v>
      </c>
      <c r="E21" s="8" t="s">
        <v>74</v>
      </c>
      <c r="H21" s="8" t="s">
        <v>74</v>
      </c>
      <c r="J21" s="9" t="str">
        <f>IF(TRUNC(B1)=0,"CERO ","")</f>
        <v xml:space="preserve">CERO </v>
      </c>
      <c r="K21" s="11"/>
    </row>
    <row r="22" spans="1:11" ht="12.75" hidden="1" customHeight="1" x14ac:dyDescent="0.2">
      <c r="D22" s="8" t="s">
        <v>75</v>
      </c>
      <c r="E22" s="8" t="s">
        <v>76</v>
      </c>
      <c r="H22" s="8" t="s">
        <v>76</v>
      </c>
      <c r="J22" s="8" t="s">
        <v>77</v>
      </c>
    </row>
    <row r="23" spans="1:11" ht="12.75" hidden="1" customHeight="1" x14ac:dyDescent="0.2">
      <c r="D23" s="8" t="s">
        <v>78</v>
      </c>
      <c r="E23" s="8" t="s">
        <v>79</v>
      </c>
      <c r="H23" s="8" t="s">
        <v>79</v>
      </c>
      <c r="J23" s="9" t="str">
        <f>RIGHT(B2,2)</f>
        <v>00</v>
      </c>
    </row>
    <row r="24" spans="1:11" ht="12.75" hidden="1" customHeight="1" x14ac:dyDescent="0.2">
      <c r="D24" s="8" t="s">
        <v>80</v>
      </c>
      <c r="E24" s="8" t="s">
        <v>81</v>
      </c>
      <c r="H24" s="8" t="s">
        <v>81</v>
      </c>
      <c r="J24" s="8" t="s">
        <v>82</v>
      </c>
    </row>
    <row r="25" spans="1:11" ht="12.75" hidden="1" customHeight="1" x14ac:dyDescent="0.2">
      <c r="D25" s="8" t="s">
        <v>83</v>
      </c>
      <c r="E25" s="8" t="s">
        <v>84</v>
      </c>
      <c r="H25" s="8" t="s">
        <v>84</v>
      </c>
    </row>
    <row r="26" spans="1:11" ht="12.75" hidden="1" customHeight="1" x14ac:dyDescent="0.2">
      <c r="D26" s="8" t="s">
        <v>85</v>
      </c>
      <c r="E26" s="8" t="s">
        <v>86</v>
      </c>
      <c r="H26" s="8" t="s">
        <v>86</v>
      </c>
    </row>
    <row r="27" spans="1:11" ht="12.75" hidden="1" customHeight="1" x14ac:dyDescent="0.2">
      <c r="D27" s="8" t="s">
        <v>87</v>
      </c>
      <c r="E27" s="8" t="s">
        <v>47</v>
      </c>
      <c r="F27" s="8" t="s">
        <v>88</v>
      </c>
      <c r="G27" s="8" t="s">
        <v>89</v>
      </c>
      <c r="H27" s="8" t="s">
        <v>47</v>
      </c>
    </row>
    <row r="28" spans="1:11" ht="12.75" hidden="1" customHeight="1" x14ac:dyDescent="0.2">
      <c r="D28" s="8" t="s">
        <v>90</v>
      </c>
      <c r="E28" s="8" t="s">
        <v>88</v>
      </c>
      <c r="H28" s="8" t="s">
        <v>88</v>
      </c>
    </row>
    <row r="29" spans="1:11" ht="12.75" hidden="1" customHeight="1" x14ac:dyDescent="0.2">
      <c r="D29" s="8" t="s">
        <v>91</v>
      </c>
      <c r="E29" s="8" t="s">
        <v>92</v>
      </c>
      <c r="H29" s="8" t="s">
        <v>93</v>
      </c>
    </row>
    <row r="30" spans="1:11" ht="12.75" hidden="1" customHeight="1" x14ac:dyDescent="0.2">
      <c r="D30" s="8" t="s">
        <v>94</v>
      </c>
      <c r="E30" s="8" t="s">
        <v>95</v>
      </c>
      <c r="H30" s="8" t="s">
        <v>95</v>
      </c>
    </row>
    <row r="31" spans="1:11" ht="12.75" hidden="1" customHeight="1" x14ac:dyDescent="0.2">
      <c r="D31" s="8" t="s">
        <v>96</v>
      </c>
      <c r="E31" s="8" t="s">
        <v>97</v>
      </c>
      <c r="H31" s="8" t="s">
        <v>97</v>
      </c>
    </row>
    <row r="32" spans="1:11" ht="12.75" hidden="1" customHeight="1" x14ac:dyDescent="0.2">
      <c r="D32" s="8" t="s">
        <v>98</v>
      </c>
      <c r="E32" s="8" t="s">
        <v>99</v>
      </c>
      <c r="H32" s="8" t="s">
        <v>99</v>
      </c>
    </row>
    <row r="33" spans="4:8" ht="12.75" hidden="1" customHeight="1" x14ac:dyDescent="0.2">
      <c r="D33" s="8" t="s">
        <v>100</v>
      </c>
      <c r="E33" s="8" t="s">
        <v>101</v>
      </c>
      <c r="H33" s="8" t="s">
        <v>101</v>
      </c>
    </row>
    <row r="34" spans="4:8" ht="12.75" hidden="1" customHeight="1" x14ac:dyDescent="0.2">
      <c r="D34" s="8" t="s">
        <v>102</v>
      </c>
      <c r="E34" s="8" t="s">
        <v>103</v>
      </c>
      <c r="H34" s="8" t="s">
        <v>103</v>
      </c>
    </row>
    <row r="35" spans="4:8" ht="12.75" hidden="1" customHeight="1" x14ac:dyDescent="0.2">
      <c r="D35" s="8" t="s">
        <v>104</v>
      </c>
      <c r="E35" s="8" t="s">
        <v>105</v>
      </c>
      <c r="H35" s="8" t="s">
        <v>105</v>
      </c>
    </row>
    <row r="36" spans="4:8" ht="12.75" hidden="1" customHeight="1" x14ac:dyDescent="0.2">
      <c r="D36" s="8" t="s">
        <v>106</v>
      </c>
      <c r="E36" s="8" t="s">
        <v>107</v>
      </c>
      <c r="H36" s="8" t="s">
        <v>107</v>
      </c>
    </row>
    <row r="37" spans="4:8" ht="12.75" hidden="1" customHeight="1" x14ac:dyDescent="0.2">
      <c r="D37" s="8" t="s">
        <v>108</v>
      </c>
      <c r="E37" s="8" t="s">
        <v>109</v>
      </c>
      <c r="H37" s="8" t="s">
        <v>109</v>
      </c>
    </row>
    <row r="38" spans="4:8" ht="12.75" hidden="1" customHeight="1" x14ac:dyDescent="0.2">
      <c r="D38" s="8" t="s">
        <v>110</v>
      </c>
      <c r="E38" s="8" t="s">
        <v>49</v>
      </c>
      <c r="F38" s="8" t="s">
        <v>111</v>
      </c>
      <c r="G38" s="8" t="s">
        <v>112</v>
      </c>
      <c r="H38" s="8" t="s">
        <v>49</v>
      </c>
    </row>
    <row r="39" spans="4:8" ht="12.75" hidden="1" customHeight="1" x14ac:dyDescent="0.2">
      <c r="D39" s="8" t="s">
        <v>113</v>
      </c>
      <c r="E39" s="8" t="s">
        <v>51</v>
      </c>
      <c r="F39" s="8" t="s">
        <v>114</v>
      </c>
      <c r="G39" s="8" t="s">
        <v>115</v>
      </c>
      <c r="H39" s="8" t="s">
        <v>51</v>
      </c>
    </row>
    <row r="40" spans="4:8" ht="12.75" hidden="1" customHeight="1" x14ac:dyDescent="0.2">
      <c r="D40" s="8" t="s">
        <v>116</v>
      </c>
      <c r="E40" s="8" t="s">
        <v>53</v>
      </c>
      <c r="F40" s="8" t="s">
        <v>117</v>
      </c>
      <c r="G40" s="8" t="s">
        <v>118</v>
      </c>
      <c r="H40" s="8" t="s">
        <v>53</v>
      </c>
    </row>
    <row r="41" spans="4:8" ht="12.75" hidden="1" customHeight="1" x14ac:dyDescent="0.2">
      <c r="D41" s="8" t="s">
        <v>119</v>
      </c>
      <c r="E41" s="8" t="s">
        <v>55</v>
      </c>
      <c r="F41" s="8" t="s">
        <v>120</v>
      </c>
      <c r="G41" s="8" t="s">
        <v>121</v>
      </c>
      <c r="H41" s="8" t="s">
        <v>55</v>
      </c>
    </row>
    <row r="42" spans="4:8" ht="12.75" hidden="1" customHeight="1" x14ac:dyDescent="0.2">
      <c r="D42" s="8" t="s">
        <v>122</v>
      </c>
      <c r="E42" s="8" t="s">
        <v>57</v>
      </c>
      <c r="F42" s="8" t="s">
        <v>123</v>
      </c>
      <c r="G42" s="8" t="s">
        <v>124</v>
      </c>
      <c r="H42" s="8" t="s">
        <v>57</v>
      </c>
    </row>
    <row r="43" spans="4:8" ht="12.75" hidden="1" customHeight="1" x14ac:dyDescent="0.2">
      <c r="D43" s="8" t="s">
        <v>125</v>
      </c>
      <c r="E43" s="8" t="s">
        <v>59</v>
      </c>
      <c r="F43" s="8" t="s">
        <v>126</v>
      </c>
      <c r="G43" s="8" t="s">
        <v>127</v>
      </c>
      <c r="H43" s="8" t="s">
        <v>59</v>
      </c>
    </row>
    <row r="44" spans="4:8" ht="12.75" hidden="1" customHeight="1" x14ac:dyDescent="0.2">
      <c r="D44" s="8" t="s">
        <v>128</v>
      </c>
      <c r="E44" s="8" t="s">
        <v>61</v>
      </c>
      <c r="F44" s="8" t="s">
        <v>129</v>
      </c>
      <c r="G44" s="8" t="s">
        <v>130</v>
      </c>
      <c r="H44" s="8" t="s">
        <v>61</v>
      </c>
    </row>
    <row r="45" spans="4:8" x14ac:dyDescent="0.2">
      <c r="D45" s="8"/>
      <c r="E45" s="8"/>
      <c r="F45" s="8"/>
      <c r="G45" s="8"/>
      <c r="H45" s="8"/>
    </row>
  </sheetData>
  <sheetProtection sheet="1" objects="1" scenarios="1"/>
  <pageMargins left="0.75" right="0.75" top="1" bottom="1" header="0" footer="0"/>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26</vt:i4>
      </vt:variant>
    </vt:vector>
  </HeadingPairs>
  <TitlesOfParts>
    <vt:vector size="34" baseType="lpstr">
      <vt:lpstr>CyP</vt:lpstr>
      <vt:lpstr>AP</vt:lpstr>
      <vt:lpstr>PTyCI</vt:lpstr>
      <vt:lpstr>AVANCE OBRA</vt:lpstr>
      <vt:lpstr>CURVA INVERSIONES</vt:lpstr>
      <vt:lpstr>GG</vt:lpstr>
      <vt:lpstr>INDICES</vt:lpstr>
      <vt:lpstr>n</vt:lpstr>
      <vt:lpstr>Anticipo_Financiero</vt:lpstr>
      <vt:lpstr>CyP!Área_de_impresión</vt:lpstr>
      <vt:lpstr>PTyCI!Área_de_impresión</vt:lpstr>
      <vt:lpstr>Beneficio</vt:lpstr>
      <vt:lpstr>Comitente</vt:lpstr>
      <vt:lpstr>Computo_Presupuesto</vt:lpstr>
      <vt:lpstr>Contratista</vt:lpstr>
      <vt:lpstr>Costo_Costo</vt:lpstr>
      <vt:lpstr>Expediente_N°</vt:lpstr>
      <vt:lpstr>Fecha_Base</vt:lpstr>
      <vt:lpstr>Gastos_Generales_Porcentaje</vt:lpstr>
      <vt:lpstr>Ingresos_Brutos</vt:lpstr>
      <vt:lpstr>IVA</vt:lpstr>
      <vt:lpstr>Licitación_N°</vt:lpstr>
      <vt:lpstr>Monto_Gastos_Generales</vt:lpstr>
      <vt:lpstr>Monto_Oferta</vt:lpstr>
      <vt:lpstr>Obra</vt:lpstr>
      <vt:lpstr>P_Oficial</vt:lpstr>
      <vt:lpstr>Plazo_Obra</vt:lpstr>
      <vt:lpstr>Tabla_Analisis_Precios</vt:lpstr>
      <vt:lpstr>Tabla_Indices</vt:lpstr>
      <vt:lpstr>CyP!Títulos_a_imprimir</vt:lpstr>
      <vt:lpstr>INDICES!Títulos_a_imprimir</vt:lpstr>
      <vt:lpstr>PTyCI!Títulos_a_imprimir</vt:lpstr>
      <vt:lpstr>Total_Gastos_Generales</vt:lpstr>
      <vt:lpstr>Ubicación</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ESPACIOS VERDES</cp:lastModifiedBy>
  <cp:lastPrinted>2017-05-17T12:55:10Z</cp:lastPrinted>
  <dcterms:created xsi:type="dcterms:W3CDTF">2016-09-02T20:54:46Z</dcterms:created>
  <dcterms:modified xsi:type="dcterms:W3CDTF">2017-06-09T13:28:02Z</dcterms:modified>
</cp:coreProperties>
</file>