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0" yWindow="-20" windowWidth="14400" windowHeight="11020" activeTab="4"/>
  </bookViews>
  <sheets>
    <sheet name="CyP" sheetId="2" r:id="rId1"/>
    <sheet name="PTyCI" sheetId="9" r:id="rId2"/>
    <sheet name="AVANCE OBRA" sheetId="4" r:id="rId3"/>
    <sheet name="CURVA INVERSIONES" sheetId="5" r:id="rId4"/>
    <sheet name="AP" sheetId="6" r:id="rId5"/>
    <sheet name="GG" sheetId="8" r:id="rId6"/>
    <sheet name="INDICES" sheetId="11" r:id="rId7"/>
    <sheet name="CODIGOS ITEMS" sheetId="12" r:id="rId8"/>
    <sheet name="n" sheetId="7" r:id="rId9"/>
  </sheets>
  <externalReferences>
    <externalReference r:id="rId10"/>
  </externalReferences>
  <definedNames>
    <definedName name="__123Graph_AGRAUDAP" localSheetId="7" hidden="1">[1]P.TRABAJO!#REF!</definedName>
    <definedName name="__123Graph_AGRAUDAP" localSheetId="6" hidden="1">[1]P.TRABAJO!#REF!</definedName>
    <definedName name="__123Graph_AGRAUDAP" hidden="1">[1]P.TRABAJO!#REF!</definedName>
    <definedName name="__123Graph_LBL_AGRAUDAP" localSheetId="7" hidden="1">[1]P.TRABAJO!#REF!</definedName>
    <definedName name="__123Graph_LBL_AGRAUDAP" localSheetId="6" hidden="1">[1]P.TRABAJO!#REF!</definedName>
    <definedName name="__123Graph_LBL_AGRAUDAP" hidden="1">[1]P.TRABAJO!#REF!</definedName>
    <definedName name="__123Graph_XGRAUDAP" localSheetId="7" hidden="1">[1]P.TRABAJO!#REF!</definedName>
    <definedName name="__123Graph_XGRAUDAP" localSheetId="6" hidden="1">[1]P.TRABAJO!#REF!</definedName>
    <definedName name="__123Graph_XGRAUDAP" hidden="1">[1]P.TRABAJO!#REF!</definedName>
    <definedName name="_xlnm._FilterDatabase" localSheetId="4" hidden="1">AP!$A$1:$A$1599</definedName>
    <definedName name="_xlnm._FilterDatabase" localSheetId="0" hidden="1">CyP!$A$1:$A$79</definedName>
    <definedName name="_xlnm._FilterDatabase" localSheetId="1" hidden="1">PTyCI!$D$1:$D$74</definedName>
    <definedName name="Anticipo_Financiero">CyP!$C$7</definedName>
    <definedName name="_xlnm.Print_Area" localSheetId="4">AP!$A$1:$G$1599</definedName>
    <definedName name="_xlnm.Print_Area" localSheetId="0">CyP!$A$18:$H$77</definedName>
    <definedName name="_xlnm.Print_Area" localSheetId="1">PTyCI!$A$18:$J$71</definedName>
    <definedName name="Beneficio">CyP!$E$69</definedName>
    <definedName name="Comitente">CyP!$C$1</definedName>
    <definedName name="Computo_Presupuesto">CyP!$A$18:$H$63</definedName>
    <definedName name="Contratista">CyP!$C$10</definedName>
    <definedName name="Costo_Costo">CyP!$G$65</definedName>
    <definedName name="Expediente_N°">CyP!$C$5</definedName>
    <definedName name="Fecha_Base">CyP!$C$8</definedName>
    <definedName name="Gastos_Generales_Porcentaje">CyP!$E$68</definedName>
    <definedName name="Ingresos_Brutos">CyP!$E$71</definedName>
    <definedName name="IVA">CyP!$E$72</definedName>
    <definedName name="Licitación_N°">CyP!$C$4</definedName>
    <definedName name="Monto_Gastos_Generales">GG!$C$48</definedName>
    <definedName name="Monto_Oferta">CyP!$G$74</definedName>
    <definedName name="Obra">CyP!$C$2</definedName>
    <definedName name="P_Oficial">CyP!$C$6</definedName>
    <definedName name="Plazo_Obra">CyP!$C$9</definedName>
    <definedName name="Tabla_Analisis_Precios">AP!$A$1:$G$8447</definedName>
    <definedName name="Tabla_Indices">INDICES!$D$1:$E$10000</definedName>
    <definedName name="Tabla_Items">'CODIGOS ITEMS'!$B$1:$D$10000</definedName>
    <definedName name="_xlnm.Print_Titles" localSheetId="0">CyP!$1:$17</definedName>
    <definedName name="_xlnm.Print_Titles" localSheetId="6">INDICES!$2:$5</definedName>
    <definedName name="_xlnm.Print_Titles" localSheetId="1">PTyCI!$A:$D,PTyCI!$1:$17</definedName>
    <definedName name="Total_Gastos_Generales">GG!$C$48</definedName>
    <definedName name="Ubicación">CyP!$C$3</definedName>
  </definedNames>
  <calcPr calcId="144525"/>
</workbook>
</file>

<file path=xl/calcChain.xml><?xml version="1.0" encoding="utf-8"?>
<calcChain xmlns="http://schemas.openxmlformats.org/spreadsheetml/2006/main">
  <c r="G249" i="6" l="1"/>
  <c r="A249" i="6"/>
  <c r="G246" i="6"/>
  <c r="B246" i="6"/>
  <c r="G245" i="6"/>
  <c r="B245" i="6"/>
  <c r="G244" i="6"/>
  <c r="B244" i="6"/>
  <c r="G243" i="6"/>
  <c r="B243" i="6"/>
  <c r="G242" i="6"/>
  <c r="B242" i="6"/>
  <c r="G241" i="6"/>
  <c r="B241" i="6"/>
  <c r="G240" i="6"/>
  <c r="B240" i="6"/>
  <c r="G239" i="6"/>
  <c r="B239" i="6"/>
  <c r="G238" i="6"/>
  <c r="G247" i="6" s="1"/>
  <c r="B238" i="6"/>
  <c r="G235" i="6"/>
  <c r="B235" i="6"/>
  <c r="G234" i="6"/>
  <c r="B234" i="6"/>
  <c r="G233" i="6"/>
  <c r="B233" i="6"/>
  <c r="G232" i="6"/>
  <c r="B232" i="6"/>
  <c r="G231" i="6"/>
  <c r="B231" i="6"/>
  <c r="G230" i="6"/>
  <c r="B230" i="6"/>
  <c r="G229" i="6"/>
  <c r="B229" i="6"/>
  <c r="G228" i="6"/>
  <c r="B228" i="6"/>
  <c r="G227" i="6"/>
  <c r="B227" i="6"/>
  <c r="G226" i="6"/>
  <c r="G236" i="6" s="1"/>
  <c r="B226" i="6"/>
  <c r="G223" i="6"/>
  <c r="B223" i="6"/>
  <c r="G222" i="6"/>
  <c r="B222" i="6"/>
  <c r="G221" i="6"/>
  <c r="B221" i="6"/>
  <c r="G220" i="6"/>
  <c r="B220" i="6"/>
  <c r="G219" i="6"/>
  <c r="B219" i="6"/>
  <c r="G218" i="6"/>
  <c r="B218" i="6"/>
  <c r="G217" i="6"/>
  <c r="B217" i="6"/>
  <c r="G216" i="6"/>
  <c r="B216" i="6"/>
  <c r="G215" i="6"/>
  <c r="B215" i="6"/>
  <c r="G214" i="6"/>
  <c r="B214" i="6"/>
  <c r="G213" i="6"/>
  <c r="B213" i="6"/>
  <c r="G212" i="6"/>
  <c r="B212" i="6"/>
  <c r="G207" i="6"/>
  <c r="C207" i="6"/>
  <c r="B249" i="6" s="1"/>
  <c r="C206" i="6"/>
  <c r="B205" i="6"/>
  <c r="G204" i="6"/>
  <c r="B204" i="6"/>
  <c r="B203" i="6"/>
  <c r="B202" i="6"/>
  <c r="B252" i="6"/>
  <c r="B253" i="6"/>
  <c r="B254" i="6"/>
  <c r="G254" i="6"/>
  <c r="B255" i="6"/>
  <c r="C256" i="6"/>
  <c r="C257" i="6"/>
  <c r="B299" i="6" s="1"/>
  <c r="G257" i="6"/>
  <c r="B262" i="6"/>
  <c r="G262" i="6"/>
  <c r="B263" i="6"/>
  <c r="G263" i="6"/>
  <c r="B264" i="6"/>
  <c r="G264" i="6"/>
  <c r="B265" i="6"/>
  <c r="G265" i="6"/>
  <c r="B266" i="6"/>
  <c r="G266" i="6"/>
  <c r="B267" i="6"/>
  <c r="G267" i="6"/>
  <c r="B268" i="6"/>
  <c r="G268" i="6"/>
  <c r="B269" i="6"/>
  <c r="G269" i="6"/>
  <c r="B270" i="6"/>
  <c r="G270" i="6"/>
  <c r="B271" i="6"/>
  <c r="G271" i="6"/>
  <c r="B272" i="6"/>
  <c r="G272" i="6"/>
  <c r="B273" i="6"/>
  <c r="G273" i="6"/>
  <c r="B276" i="6"/>
  <c r="G276" i="6"/>
  <c r="G286" i="6" s="1"/>
  <c r="B277" i="6"/>
  <c r="G277" i="6"/>
  <c r="G278" i="6"/>
  <c r="B279" i="6"/>
  <c r="G279" i="6"/>
  <c r="B280" i="6"/>
  <c r="G280" i="6"/>
  <c r="B281" i="6"/>
  <c r="G281" i="6"/>
  <c r="B282" i="6"/>
  <c r="G282" i="6"/>
  <c r="B283" i="6"/>
  <c r="G283" i="6"/>
  <c r="B284" i="6"/>
  <c r="G284" i="6"/>
  <c r="B285" i="6"/>
  <c r="G285" i="6"/>
  <c r="B288" i="6"/>
  <c r="G288" i="6"/>
  <c r="B289" i="6"/>
  <c r="G289" i="6"/>
  <c r="B290" i="6"/>
  <c r="G290" i="6"/>
  <c r="B291" i="6"/>
  <c r="G291" i="6"/>
  <c r="B292" i="6"/>
  <c r="G292" i="6"/>
  <c r="B293" i="6"/>
  <c r="G293" i="6"/>
  <c r="B294" i="6"/>
  <c r="G294" i="6"/>
  <c r="B295" i="6"/>
  <c r="G295" i="6"/>
  <c r="B296" i="6"/>
  <c r="G296" i="6"/>
  <c r="A299" i="6"/>
  <c r="A199" i="6"/>
  <c r="G196" i="6"/>
  <c r="B196" i="6"/>
  <c r="G195" i="6"/>
  <c r="B195" i="6"/>
  <c r="G194" i="6"/>
  <c r="B194" i="6"/>
  <c r="G193" i="6"/>
  <c r="B193" i="6"/>
  <c r="G192" i="6"/>
  <c r="B192" i="6"/>
  <c r="G191" i="6"/>
  <c r="B191" i="6"/>
  <c r="G190" i="6"/>
  <c r="B190" i="6"/>
  <c r="G189" i="6"/>
  <c r="B189" i="6"/>
  <c r="G188" i="6"/>
  <c r="B188" i="6"/>
  <c r="G186" i="6"/>
  <c r="G185" i="6"/>
  <c r="B185" i="6"/>
  <c r="G184" i="6"/>
  <c r="B184" i="6"/>
  <c r="G183" i="6"/>
  <c r="B183" i="6"/>
  <c r="G182" i="6"/>
  <c r="B182" i="6"/>
  <c r="G181" i="6"/>
  <c r="B181" i="6"/>
  <c r="G180" i="6"/>
  <c r="B180" i="6"/>
  <c r="G179" i="6"/>
  <c r="B179" i="6"/>
  <c r="G178" i="6"/>
  <c r="B178" i="6"/>
  <c r="G177" i="6"/>
  <c r="B177" i="6"/>
  <c r="G176" i="6"/>
  <c r="B176" i="6"/>
  <c r="G173" i="6"/>
  <c r="B173" i="6"/>
  <c r="G172" i="6"/>
  <c r="B172" i="6"/>
  <c r="G171" i="6"/>
  <c r="B171" i="6"/>
  <c r="G170" i="6"/>
  <c r="B170" i="6"/>
  <c r="G169" i="6"/>
  <c r="B169" i="6"/>
  <c r="G168" i="6"/>
  <c r="B168" i="6"/>
  <c r="G167" i="6"/>
  <c r="B167" i="6"/>
  <c r="G166" i="6"/>
  <c r="B166" i="6"/>
  <c r="G165" i="6"/>
  <c r="B165" i="6"/>
  <c r="G164" i="6"/>
  <c r="B164" i="6"/>
  <c r="G163" i="6"/>
  <c r="B163" i="6"/>
  <c r="G162" i="6"/>
  <c r="B162" i="6"/>
  <c r="G157" i="6"/>
  <c r="C157" i="6"/>
  <c r="B199" i="6" s="1"/>
  <c r="C156" i="6"/>
  <c r="B155" i="6"/>
  <c r="G154" i="6"/>
  <c r="B154" i="6"/>
  <c r="B153" i="6"/>
  <c r="B152" i="6"/>
  <c r="G274" i="6" l="1"/>
  <c r="G299" i="6" s="1"/>
  <c r="G224" i="6"/>
  <c r="G197" i="6"/>
  <c r="G297" i="6"/>
  <c r="G174" i="6"/>
  <c r="G199" i="6" s="1"/>
  <c r="G36" i="2"/>
  <c r="G16" i="9" l="1"/>
  <c r="H16" i="9" s="1"/>
  <c r="I16" i="9" s="1"/>
  <c r="J16" i="9" s="1"/>
  <c r="K16" i="9" s="1"/>
  <c r="L16" i="9" s="1"/>
  <c r="M16" i="9" s="1"/>
  <c r="N16" i="9" s="1"/>
  <c r="O16" i="9" s="1"/>
  <c r="P16" i="9" s="1"/>
  <c r="Q16" i="9" s="1"/>
  <c r="R16" i="9" s="1"/>
  <c r="S16" i="9" s="1"/>
  <c r="T16" i="9" s="1"/>
  <c r="U16" i="9" s="1"/>
  <c r="V16" i="9" s="1"/>
  <c r="W16" i="9" s="1"/>
  <c r="D31" i="2"/>
  <c r="D32" i="2"/>
  <c r="D33" i="2"/>
  <c r="D34" i="2"/>
  <c r="D35" i="2"/>
  <c r="D36" i="2"/>
  <c r="D37" i="2"/>
  <c r="D38" i="2"/>
  <c r="D39" i="2"/>
  <c r="D40" i="2"/>
  <c r="D41" i="2"/>
  <c r="D42" i="2"/>
  <c r="D43" i="2"/>
  <c r="B31" i="2"/>
  <c r="B32" i="2"/>
  <c r="B33" i="2"/>
  <c r="B34" i="2"/>
  <c r="B35" i="2"/>
  <c r="B36" i="2"/>
  <c r="B37" i="2"/>
  <c r="B38" i="2"/>
  <c r="B39" i="2"/>
  <c r="B40" i="2"/>
  <c r="B41" i="2"/>
  <c r="B42" i="2"/>
  <c r="B43" i="2"/>
  <c r="B29" i="2" l="1"/>
  <c r="A1599" i="6" l="1"/>
  <c r="G1596" i="6"/>
  <c r="B1596" i="6"/>
  <c r="G1595" i="6"/>
  <c r="B1595" i="6"/>
  <c r="G1594" i="6"/>
  <c r="B1594" i="6"/>
  <c r="G1593" i="6"/>
  <c r="B1593" i="6"/>
  <c r="G1592" i="6"/>
  <c r="B1592" i="6"/>
  <c r="G1591" i="6"/>
  <c r="B1591" i="6"/>
  <c r="G1590" i="6"/>
  <c r="B1590" i="6"/>
  <c r="G1589" i="6"/>
  <c r="B1589" i="6"/>
  <c r="G1588" i="6"/>
  <c r="B1588" i="6"/>
  <c r="G1585" i="6"/>
  <c r="B1585" i="6"/>
  <c r="G1584" i="6"/>
  <c r="B1584" i="6"/>
  <c r="G1583" i="6"/>
  <c r="B1583" i="6"/>
  <c r="G1582" i="6"/>
  <c r="B1582" i="6"/>
  <c r="G1581" i="6"/>
  <c r="B1581" i="6"/>
  <c r="G1580" i="6"/>
  <c r="B1580" i="6"/>
  <c r="G1579" i="6"/>
  <c r="B1579" i="6"/>
  <c r="G1578" i="6"/>
  <c r="B1578" i="6"/>
  <c r="G1577" i="6"/>
  <c r="B1577" i="6"/>
  <c r="G1576" i="6"/>
  <c r="G1586" i="6" s="1"/>
  <c r="B1576" i="6"/>
  <c r="G1573" i="6"/>
  <c r="B1573" i="6"/>
  <c r="G1572" i="6"/>
  <c r="B1572" i="6"/>
  <c r="G1571" i="6"/>
  <c r="B1571" i="6"/>
  <c r="G1570" i="6"/>
  <c r="B1570" i="6"/>
  <c r="G1569" i="6"/>
  <c r="B1569" i="6"/>
  <c r="G1568" i="6"/>
  <c r="B1568" i="6"/>
  <c r="G1567" i="6"/>
  <c r="B1567" i="6"/>
  <c r="G1566" i="6"/>
  <c r="B1566" i="6"/>
  <c r="G1565" i="6"/>
  <c r="B1565" i="6"/>
  <c r="G1564" i="6"/>
  <c r="B1564" i="6"/>
  <c r="G1563" i="6"/>
  <c r="B1563" i="6"/>
  <c r="G1562" i="6"/>
  <c r="B1562" i="6"/>
  <c r="B1555" i="6"/>
  <c r="G1554" i="6"/>
  <c r="B1554" i="6"/>
  <c r="B1553" i="6"/>
  <c r="B1552" i="6"/>
  <c r="A1549" i="6"/>
  <c r="G1546" i="6"/>
  <c r="B1546" i="6"/>
  <c r="G1545" i="6"/>
  <c r="B1545" i="6"/>
  <c r="G1544" i="6"/>
  <c r="B1544" i="6"/>
  <c r="G1543" i="6"/>
  <c r="B1543" i="6"/>
  <c r="G1542" i="6"/>
  <c r="B1542" i="6"/>
  <c r="G1541" i="6"/>
  <c r="B1541" i="6"/>
  <c r="G1540" i="6"/>
  <c r="B1540" i="6"/>
  <c r="G1539" i="6"/>
  <c r="B1539" i="6"/>
  <c r="G1538" i="6"/>
  <c r="B1538" i="6"/>
  <c r="G1535" i="6"/>
  <c r="B1535" i="6"/>
  <c r="G1534" i="6"/>
  <c r="B1534" i="6"/>
  <c r="G1533" i="6"/>
  <c r="B1533" i="6"/>
  <c r="G1532" i="6"/>
  <c r="B1532" i="6"/>
  <c r="G1531" i="6"/>
  <c r="B1531" i="6"/>
  <c r="G1530" i="6"/>
  <c r="B1530" i="6"/>
  <c r="G1529" i="6"/>
  <c r="B1529" i="6"/>
  <c r="G1528" i="6"/>
  <c r="B1528" i="6"/>
  <c r="G1527" i="6"/>
  <c r="B1527" i="6"/>
  <c r="G1526" i="6"/>
  <c r="B1526" i="6"/>
  <c r="G1523" i="6"/>
  <c r="B1523" i="6"/>
  <c r="G1522" i="6"/>
  <c r="B1522" i="6"/>
  <c r="G1521" i="6"/>
  <c r="B1521" i="6"/>
  <c r="G1520" i="6"/>
  <c r="B1520" i="6"/>
  <c r="G1519" i="6"/>
  <c r="B1519" i="6"/>
  <c r="G1518" i="6"/>
  <c r="B1518" i="6"/>
  <c r="G1517" i="6"/>
  <c r="B1517" i="6"/>
  <c r="G1516" i="6"/>
  <c r="B1516" i="6"/>
  <c r="G1515" i="6"/>
  <c r="B1515" i="6"/>
  <c r="G1514" i="6"/>
  <c r="B1514" i="6"/>
  <c r="G1513" i="6"/>
  <c r="B1513" i="6"/>
  <c r="G1512" i="6"/>
  <c r="B1512" i="6"/>
  <c r="B1505" i="6"/>
  <c r="G1504" i="6"/>
  <c r="B1504" i="6"/>
  <c r="B1503" i="6"/>
  <c r="B1502" i="6"/>
  <c r="A1499" i="6"/>
  <c r="G1496" i="6"/>
  <c r="B1496" i="6"/>
  <c r="G1495" i="6"/>
  <c r="B1495" i="6"/>
  <c r="G1494" i="6"/>
  <c r="B1494" i="6"/>
  <c r="G1493" i="6"/>
  <c r="B1493" i="6"/>
  <c r="G1492" i="6"/>
  <c r="B1492" i="6"/>
  <c r="G1491" i="6"/>
  <c r="B1491" i="6"/>
  <c r="G1490" i="6"/>
  <c r="B1490" i="6"/>
  <c r="G1489" i="6"/>
  <c r="B1489" i="6"/>
  <c r="G1488" i="6"/>
  <c r="B1488" i="6"/>
  <c r="G1485" i="6"/>
  <c r="B1485" i="6"/>
  <c r="G1484" i="6"/>
  <c r="B1484" i="6"/>
  <c r="G1483" i="6"/>
  <c r="B1483" i="6"/>
  <c r="G1482" i="6"/>
  <c r="B1482" i="6"/>
  <c r="G1481" i="6"/>
  <c r="B1481" i="6"/>
  <c r="G1480" i="6"/>
  <c r="B1480" i="6"/>
  <c r="G1479" i="6"/>
  <c r="B1479" i="6"/>
  <c r="G1478" i="6"/>
  <c r="G1477" i="6"/>
  <c r="B1477" i="6"/>
  <c r="G1476" i="6"/>
  <c r="B1476" i="6"/>
  <c r="G1473" i="6"/>
  <c r="B1473" i="6"/>
  <c r="G1472" i="6"/>
  <c r="B1472" i="6"/>
  <c r="G1471" i="6"/>
  <c r="B1471" i="6"/>
  <c r="G1470" i="6"/>
  <c r="B1470" i="6"/>
  <c r="G1469" i="6"/>
  <c r="B1469" i="6"/>
  <c r="G1468" i="6"/>
  <c r="B1468" i="6"/>
  <c r="G1467" i="6"/>
  <c r="B1467" i="6"/>
  <c r="G1466" i="6"/>
  <c r="B1466" i="6"/>
  <c r="G1465" i="6"/>
  <c r="B1465" i="6"/>
  <c r="G1464" i="6"/>
  <c r="B1464" i="6"/>
  <c r="G1463" i="6"/>
  <c r="B1463" i="6"/>
  <c r="G1462" i="6"/>
  <c r="B1462" i="6"/>
  <c r="B1455" i="6"/>
  <c r="G1454" i="6"/>
  <c r="B1454" i="6"/>
  <c r="B1453" i="6"/>
  <c r="B1452" i="6"/>
  <c r="A1449" i="6"/>
  <c r="G1446" i="6"/>
  <c r="B1446" i="6"/>
  <c r="G1445" i="6"/>
  <c r="B1445" i="6"/>
  <c r="G1444" i="6"/>
  <c r="B1444" i="6"/>
  <c r="G1443" i="6"/>
  <c r="B1443" i="6"/>
  <c r="G1442" i="6"/>
  <c r="B1442" i="6"/>
  <c r="G1441" i="6"/>
  <c r="B1441" i="6"/>
  <c r="G1440" i="6"/>
  <c r="B1440" i="6"/>
  <c r="G1439" i="6"/>
  <c r="B1439" i="6"/>
  <c r="G1438" i="6"/>
  <c r="B1438" i="6"/>
  <c r="G1435" i="6"/>
  <c r="B1435" i="6"/>
  <c r="G1434" i="6"/>
  <c r="B1434" i="6"/>
  <c r="G1433" i="6"/>
  <c r="B1433" i="6"/>
  <c r="G1432" i="6"/>
  <c r="B1432" i="6"/>
  <c r="G1431" i="6"/>
  <c r="B1431" i="6"/>
  <c r="G1430" i="6"/>
  <c r="B1430" i="6"/>
  <c r="G1429" i="6"/>
  <c r="B1429" i="6"/>
  <c r="G1428" i="6"/>
  <c r="B1428" i="6"/>
  <c r="G1427" i="6"/>
  <c r="B1427" i="6"/>
  <c r="G1426" i="6"/>
  <c r="B1426" i="6"/>
  <c r="G1423" i="6"/>
  <c r="B1423" i="6"/>
  <c r="G1422" i="6"/>
  <c r="B1422" i="6"/>
  <c r="G1421" i="6"/>
  <c r="B1421" i="6"/>
  <c r="G1420" i="6"/>
  <c r="B1420" i="6"/>
  <c r="G1419" i="6"/>
  <c r="B1419" i="6"/>
  <c r="G1418" i="6"/>
  <c r="B1418" i="6"/>
  <c r="G1417" i="6"/>
  <c r="B1417" i="6"/>
  <c r="G1416" i="6"/>
  <c r="B1416" i="6"/>
  <c r="G1415" i="6"/>
  <c r="B1415" i="6"/>
  <c r="G1414" i="6"/>
  <c r="B1414" i="6"/>
  <c r="G1413" i="6"/>
  <c r="B1413" i="6"/>
  <c r="G1412" i="6"/>
  <c r="B1412" i="6"/>
  <c r="B1405" i="6"/>
  <c r="G1404" i="6"/>
  <c r="B1404" i="6"/>
  <c r="B1403" i="6"/>
  <c r="B1402" i="6"/>
  <c r="A1399" i="6"/>
  <c r="G1396" i="6"/>
  <c r="B1396" i="6"/>
  <c r="G1395" i="6"/>
  <c r="B1395" i="6"/>
  <c r="G1394" i="6"/>
  <c r="B1394" i="6"/>
  <c r="G1393" i="6"/>
  <c r="B1393" i="6"/>
  <c r="G1392" i="6"/>
  <c r="B1392" i="6"/>
  <c r="G1391" i="6"/>
  <c r="B1391" i="6"/>
  <c r="G1390" i="6"/>
  <c r="B1390" i="6"/>
  <c r="G1389" i="6"/>
  <c r="B1389" i="6"/>
  <c r="G1388" i="6"/>
  <c r="B1388" i="6"/>
  <c r="G1385" i="6"/>
  <c r="B1385" i="6"/>
  <c r="G1384" i="6"/>
  <c r="B1384" i="6"/>
  <c r="G1383" i="6"/>
  <c r="B1383" i="6"/>
  <c r="G1382" i="6"/>
  <c r="B1382" i="6"/>
  <c r="G1381" i="6"/>
  <c r="B1381" i="6"/>
  <c r="G1380" i="6"/>
  <c r="B1380" i="6"/>
  <c r="G1379" i="6"/>
  <c r="B1379" i="6"/>
  <c r="G1378" i="6"/>
  <c r="B1378" i="6"/>
  <c r="G1377" i="6"/>
  <c r="B1377" i="6"/>
  <c r="G1376" i="6"/>
  <c r="B1376" i="6"/>
  <c r="G1373" i="6"/>
  <c r="B1373" i="6"/>
  <c r="G1372" i="6"/>
  <c r="B1372" i="6"/>
  <c r="G1371" i="6"/>
  <c r="B1371" i="6"/>
  <c r="G1370" i="6"/>
  <c r="B1370" i="6"/>
  <c r="G1369" i="6"/>
  <c r="B1369" i="6"/>
  <c r="G1368" i="6"/>
  <c r="B1368" i="6"/>
  <c r="G1367" i="6"/>
  <c r="B1367" i="6"/>
  <c r="G1366" i="6"/>
  <c r="B1366" i="6"/>
  <c r="G1365" i="6"/>
  <c r="B1365" i="6"/>
  <c r="G1364" i="6"/>
  <c r="B1364" i="6"/>
  <c r="G1363" i="6"/>
  <c r="B1363" i="6"/>
  <c r="G1362" i="6"/>
  <c r="B1362" i="6"/>
  <c r="B1355" i="6"/>
  <c r="G1354" i="6"/>
  <c r="B1354" i="6"/>
  <c r="B1353" i="6"/>
  <c r="B1352" i="6"/>
  <c r="A1349" i="6"/>
  <c r="G1346" i="6"/>
  <c r="B1346" i="6"/>
  <c r="G1345" i="6"/>
  <c r="B1345" i="6"/>
  <c r="G1344" i="6"/>
  <c r="B1344" i="6"/>
  <c r="G1343" i="6"/>
  <c r="B1343" i="6"/>
  <c r="G1342" i="6"/>
  <c r="B1342" i="6"/>
  <c r="G1341" i="6"/>
  <c r="B1341" i="6"/>
  <c r="G1340" i="6"/>
  <c r="B1340" i="6"/>
  <c r="G1339" i="6"/>
  <c r="B1339" i="6"/>
  <c r="G1338" i="6"/>
  <c r="B1338" i="6"/>
  <c r="G1335" i="6"/>
  <c r="B1335" i="6"/>
  <c r="G1334" i="6"/>
  <c r="B1334" i="6"/>
  <c r="G1333" i="6"/>
  <c r="B1333" i="6"/>
  <c r="G1332" i="6"/>
  <c r="B1332" i="6"/>
  <c r="G1331" i="6"/>
  <c r="B1331" i="6"/>
  <c r="G1330" i="6"/>
  <c r="B1330" i="6"/>
  <c r="G1329" i="6"/>
  <c r="B1329" i="6"/>
  <c r="G1328" i="6"/>
  <c r="G1327" i="6"/>
  <c r="B1327" i="6"/>
  <c r="G1326" i="6"/>
  <c r="B1326" i="6"/>
  <c r="G1323" i="6"/>
  <c r="B1323" i="6"/>
  <c r="G1322" i="6"/>
  <c r="B1322" i="6"/>
  <c r="G1321" i="6"/>
  <c r="B1321" i="6"/>
  <c r="G1320" i="6"/>
  <c r="B1320" i="6"/>
  <c r="G1319" i="6"/>
  <c r="B1319" i="6"/>
  <c r="G1318" i="6"/>
  <c r="B1318" i="6"/>
  <c r="G1317" i="6"/>
  <c r="B1317" i="6"/>
  <c r="G1316" i="6"/>
  <c r="B1316" i="6"/>
  <c r="G1315" i="6"/>
  <c r="B1315" i="6"/>
  <c r="G1314" i="6"/>
  <c r="B1314" i="6"/>
  <c r="G1313" i="6"/>
  <c r="B1313" i="6"/>
  <c r="G1312" i="6"/>
  <c r="B1312" i="6"/>
  <c r="B1305" i="6"/>
  <c r="G1304" i="6"/>
  <c r="B1304" i="6"/>
  <c r="B1303" i="6"/>
  <c r="B1302" i="6"/>
  <c r="A1299" i="6"/>
  <c r="G1296" i="6"/>
  <c r="B1296" i="6"/>
  <c r="G1295" i="6"/>
  <c r="B1295" i="6"/>
  <c r="G1294" i="6"/>
  <c r="B1294" i="6"/>
  <c r="G1293" i="6"/>
  <c r="B1293" i="6"/>
  <c r="G1292" i="6"/>
  <c r="B1292" i="6"/>
  <c r="G1291" i="6"/>
  <c r="B1291" i="6"/>
  <c r="G1290" i="6"/>
  <c r="B1290" i="6"/>
  <c r="G1289" i="6"/>
  <c r="B1289" i="6"/>
  <c r="G1288" i="6"/>
  <c r="B1288" i="6"/>
  <c r="G1285" i="6"/>
  <c r="B1285" i="6"/>
  <c r="G1284" i="6"/>
  <c r="B1284" i="6"/>
  <c r="G1283" i="6"/>
  <c r="B1283" i="6"/>
  <c r="G1282" i="6"/>
  <c r="B1282" i="6"/>
  <c r="G1281" i="6"/>
  <c r="B1281" i="6"/>
  <c r="G1280" i="6"/>
  <c r="B1280" i="6"/>
  <c r="G1279" i="6"/>
  <c r="B1279" i="6"/>
  <c r="G1278" i="6"/>
  <c r="B1278" i="6"/>
  <c r="G1277" i="6"/>
  <c r="B1277" i="6"/>
  <c r="G1276" i="6"/>
  <c r="B1276" i="6"/>
  <c r="G1273" i="6"/>
  <c r="B1273" i="6"/>
  <c r="G1272" i="6"/>
  <c r="B1272" i="6"/>
  <c r="G1271" i="6"/>
  <c r="B1271" i="6"/>
  <c r="G1270" i="6"/>
  <c r="B1270" i="6"/>
  <c r="G1269" i="6"/>
  <c r="B1269" i="6"/>
  <c r="G1268" i="6"/>
  <c r="B1268" i="6"/>
  <c r="G1267" i="6"/>
  <c r="B1267" i="6"/>
  <c r="G1266" i="6"/>
  <c r="B1266" i="6"/>
  <c r="G1265" i="6"/>
  <c r="B1265" i="6"/>
  <c r="G1264" i="6"/>
  <c r="B1264" i="6"/>
  <c r="G1263" i="6"/>
  <c r="B1263" i="6"/>
  <c r="G1262" i="6"/>
  <c r="B1262" i="6"/>
  <c r="B1255" i="6"/>
  <c r="G1254" i="6"/>
  <c r="B1254" i="6"/>
  <c r="B1253" i="6"/>
  <c r="B1252" i="6"/>
  <c r="A1249" i="6"/>
  <c r="G1246" i="6"/>
  <c r="B1246" i="6"/>
  <c r="G1245" i="6"/>
  <c r="B1245" i="6"/>
  <c r="G1244" i="6"/>
  <c r="B1244" i="6"/>
  <c r="G1243" i="6"/>
  <c r="B1243" i="6"/>
  <c r="G1242" i="6"/>
  <c r="B1242" i="6"/>
  <c r="G1241" i="6"/>
  <c r="B1241" i="6"/>
  <c r="G1240" i="6"/>
  <c r="B1240" i="6"/>
  <c r="G1239" i="6"/>
  <c r="B1239" i="6"/>
  <c r="G1238" i="6"/>
  <c r="B1238" i="6"/>
  <c r="G1235" i="6"/>
  <c r="B1235" i="6"/>
  <c r="G1234" i="6"/>
  <c r="B1234" i="6"/>
  <c r="G1233" i="6"/>
  <c r="B1233" i="6"/>
  <c r="G1232" i="6"/>
  <c r="B1232" i="6"/>
  <c r="G1231" i="6"/>
  <c r="B1231" i="6"/>
  <c r="G1230" i="6"/>
  <c r="B1230" i="6"/>
  <c r="G1229" i="6"/>
  <c r="B1229" i="6"/>
  <c r="G1228" i="6"/>
  <c r="B1228" i="6"/>
  <c r="G1227" i="6"/>
  <c r="B1227" i="6"/>
  <c r="G1226" i="6"/>
  <c r="B1226" i="6"/>
  <c r="G1223" i="6"/>
  <c r="B1223" i="6"/>
  <c r="G1222" i="6"/>
  <c r="B1222" i="6"/>
  <c r="G1221" i="6"/>
  <c r="B1221" i="6"/>
  <c r="G1220" i="6"/>
  <c r="B1220" i="6"/>
  <c r="G1219" i="6"/>
  <c r="B1219" i="6"/>
  <c r="G1218" i="6"/>
  <c r="B1218" i="6"/>
  <c r="G1217" i="6"/>
  <c r="B1217" i="6"/>
  <c r="G1216" i="6"/>
  <c r="B1216" i="6"/>
  <c r="G1215" i="6"/>
  <c r="B1215" i="6"/>
  <c r="G1214" i="6"/>
  <c r="B1214" i="6"/>
  <c r="G1213" i="6"/>
  <c r="B1213" i="6"/>
  <c r="G1212" i="6"/>
  <c r="B1212" i="6"/>
  <c r="B1205" i="6"/>
  <c r="G1204" i="6"/>
  <c r="B1204" i="6"/>
  <c r="B1203" i="6"/>
  <c r="B1202" i="6"/>
  <c r="A1199" i="6"/>
  <c r="G1196" i="6"/>
  <c r="B1196" i="6"/>
  <c r="G1195" i="6"/>
  <c r="B1195" i="6"/>
  <c r="G1194" i="6"/>
  <c r="B1194" i="6"/>
  <c r="G1193" i="6"/>
  <c r="B1193" i="6"/>
  <c r="G1192" i="6"/>
  <c r="B1192" i="6"/>
  <c r="G1191" i="6"/>
  <c r="B1191" i="6"/>
  <c r="G1190" i="6"/>
  <c r="B1190" i="6"/>
  <c r="G1189" i="6"/>
  <c r="B1189" i="6"/>
  <c r="G1188" i="6"/>
  <c r="B1188" i="6"/>
  <c r="G1185" i="6"/>
  <c r="B1185" i="6"/>
  <c r="G1184" i="6"/>
  <c r="B1184" i="6"/>
  <c r="G1183" i="6"/>
  <c r="B1183" i="6"/>
  <c r="G1182" i="6"/>
  <c r="B1182" i="6"/>
  <c r="G1181" i="6"/>
  <c r="B1181" i="6"/>
  <c r="G1180" i="6"/>
  <c r="B1180" i="6"/>
  <c r="G1179" i="6"/>
  <c r="B1179" i="6"/>
  <c r="G1178" i="6"/>
  <c r="G1177" i="6"/>
  <c r="B1177" i="6"/>
  <c r="G1176" i="6"/>
  <c r="B1176" i="6"/>
  <c r="G1173" i="6"/>
  <c r="B1173" i="6"/>
  <c r="G1172" i="6"/>
  <c r="B1172" i="6"/>
  <c r="G1171" i="6"/>
  <c r="B1171" i="6"/>
  <c r="G1170" i="6"/>
  <c r="B1170" i="6"/>
  <c r="G1169" i="6"/>
  <c r="B1169" i="6"/>
  <c r="G1168" i="6"/>
  <c r="B1168" i="6"/>
  <c r="G1167" i="6"/>
  <c r="B1167" i="6"/>
  <c r="G1166" i="6"/>
  <c r="B1166" i="6"/>
  <c r="G1165" i="6"/>
  <c r="B1165" i="6"/>
  <c r="G1164" i="6"/>
  <c r="B1164" i="6"/>
  <c r="G1163" i="6"/>
  <c r="B1163" i="6"/>
  <c r="G1162" i="6"/>
  <c r="B1162" i="6"/>
  <c r="B1155" i="6"/>
  <c r="G1154" i="6"/>
  <c r="B1154" i="6"/>
  <c r="B1153" i="6"/>
  <c r="B1152" i="6"/>
  <c r="A1149" i="6"/>
  <c r="G1146" i="6"/>
  <c r="B1146" i="6"/>
  <c r="G1145" i="6"/>
  <c r="B1145" i="6"/>
  <c r="G1144" i="6"/>
  <c r="B1144" i="6"/>
  <c r="G1143" i="6"/>
  <c r="B1143" i="6"/>
  <c r="G1142" i="6"/>
  <c r="B1142" i="6"/>
  <c r="G1141" i="6"/>
  <c r="B1141" i="6"/>
  <c r="G1140" i="6"/>
  <c r="B1140" i="6"/>
  <c r="G1139" i="6"/>
  <c r="B1139" i="6"/>
  <c r="G1138" i="6"/>
  <c r="B1138" i="6"/>
  <c r="G1135" i="6"/>
  <c r="B1135" i="6"/>
  <c r="G1134" i="6"/>
  <c r="B1134" i="6"/>
  <c r="G1133" i="6"/>
  <c r="B1133" i="6"/>
  <c r="G1132" i="6"/>
  <c r="B1132" i="6"/>
  <c r="G1131" i="6"/>
  <c r="B1131" i="6"/>
  <c r="G1130" i="6"/>
  <c r="B1130" i="6"/>
  <c r="G1129" i="6"/>
  <c r="B1129" i="6"/>
  <c r="G1128" i="6"/>
  <c r="B1128" i="6"/>
  <c r="G1127" i="6"/>
  <c r="B1127" i="6"/>
  <c r="G1126" i="6"/>
  <c r="B1126" i="6"/>
  <c r="G1123" i="6"/>
  <c r="B1123" i="6"/>
  <c r="G1122" i="6"/>
  <c r="B1122" i="6"/>
  <c r="G1121" i="6"/>
  <c r="B1121" i="6"/>
  <c r="G1120" i="6"/>
  <c r="B1120" i="6"/>
  <c r="G1119" i="6"/>
  <c r="B1119" i="6"/>
  <c r="G1118" i="6"/>
  <c r="B1118" i="6"/>
  <c r="G1117" i="6"/>
  <c r="B1117" i="6"/>
  <c r="G1116" i="6"/>
  <c r="B1116" i="6"/>
  <c r="G1115" i="6"/>
  <c r="B1115" i="6"/>
  <c r="G1114" i="6"/>
  <c r="B1114" i="6"/>
  <c r="G1113" i="6"/>
  <c r="B1113" i="6"/>
  <c r="G1112" i="6"/>
  <c r="B1112" i="6"/>
  <c r="B1105" i="6"/>
  <c r="G1104" i="6"/>
  <c r="B1104" i="6"/>
  <c r="B1103" i="6"/>
  <c r="B1102" i="6"/>
  <c r="A1099" i="6"/>
  <c r="G1096" i="6"/>
  <c r="B1096" i="6"/>
  <c r="G1095" i="6"/>
  <c r="B1095" i="6"/>
  <c r="G1094" i="6"/>
  <c r="B1094" i="6"/>
  <c r="G1093" i="6"/>
  <c r="B1093" i="6"/>
  <c r="G1092" i="6"/>
  <c r="B1092" i="6"/>
  <c r="G1091" i="6"/>
  <c r="B1091" i="6"/>
  <c r="G1090" i="6"/>
  <c r="B1090" i="6"/>
  <c r="G1089" i="6"/>
  <c r="B1089" i="6"/>
  <c r="G1088" i="6"/>
  <c r="B1088" i="6"/>
  <c r="G1085" i="6"/>
  <c r="B1085" i="6"/>
  <c r="G1084" i="6"/>
  <c r="B1084" i="6"/>
  <c r="G1083" i="6"/>
  <c r="B1083" i="6"/>
  <c r="G1082" i="6"/>
  <c r="B1082" i="6"/>
  <c r="G1081" i="6"/>
  <c r="B1081" i="6"/>
  <c r="G1080" i="6"/>
  <c r="B1080" i="6"/>
  <c r="G1079" i="6"/>
  <c r="B1079" i="6"/>
  <c r="G1078" i="6"/>
  <c r="B1078" i="6"/>
  <c r="G1077" i="6"/>
  <c r="B1077" i="6"/>
  <c r="G1076" i="6"/>
  <c r="B1076" i="6"/>
  <c r="G1073" i="6"/>
  <c r="B1073" i="6"/>
  <c r="G1072" i="6"/>
  <c r="B1072" i="6"/>
  <c r="G1071" i="6"/>
  <c r="B1071" i="6"/>
  <c r="G1070" i="6"/>
  <c r="B1070" i="6"/>
  <c r="G1069" i="6"/>
  <c r="B1069" i="6"/>
  <c r="G1068" i="6"/>
  <c r="B1068" i="6"/>
  <c r="G1067" i="6"/>
  <c r="B1067" i="6"/>
  <c r="G1066" i="6"/>
  <c r="B1066" i="6"/>
  <c r="G1065" i="6"/>
  <c r="B1065" i="6"/>
  <c r="G1064" i="6"/>
  <c r="B1064" i="6"/>
  <c r="G1063" i="6"/>
  <c r="B1063" i="6"/>
  <c r="G1062" i="6"/>
  <c r="B1062" i="6"/>
  <c r="B1055" i="6"/>
  <c r="G1054" i="6"/>
  <c r="B1054" i="6"/>
  <c r="B1053" i="6"/>
  <c r="B1052" i="6"/>
  <c r="A1049" i="6"/>
  <c r="G1046" i="6"/>
  <c r="B1046" i="6"/>
  <c r="G1045" i="6"/>
  <c r="B1045" i="6"/>
  <c r="G1044" i="6"/>
  <c r="B1044" i="6"/>
  <c r="G1043" i="6"/>
  <c r="B1043" i="6"/>
  <c r="G1042" i="6"/>
  <c r="B1042" i="6"/>
  <c r="G1041" i="6"/>
  <c r="B1041" i="6"/>
  <c r="G1040" i="6"/>
  <c r="B1040" i="6"/>
  <c r="G1039" i="6"/>
  <c r="B1039" i="6"/>
  <c r="G1038" i="6"/>
  <c r="B1038" i="6"/>
  <c r="G1035" i="6"/>
  <c r="B1035" i="6"/>
  <c r="G1034" i="6"/>
  <c r="B1034" i="6"/>
  <c r="G1033" i="6"/>
  <c r="B1033" i="6"/>
  <c r="G1032" i="6"/>
  <c r="B1032" i="6"/>
  <c r="G1031" i="6"/>
  <c r="B1031" i="6"/>
  <c r="G1030" i="6"/>
  <c r="B1030" i="6"/>
  <c r="G1029" i="6"/>
  <c r="B1029" i="6"/>
  <c r="G1028" i="6"/>
  <c r="G1027" i="6"/>
  <c r="B1027" i="6"/>
  <c r="G1026" i="6"/>
  <c r="B1026" i="6"/>
  <c r="G1023" i="6"/>
  <c r="B1023" i="6"/>
  <c r="G1022" i="6"/>
  <c r="B1022" i="6"/>
  <c r="G1021" i="6"/>
  <c r="B1021" i="6"/>
  <c r="G1020" i="6"/>
  <c r="B1020" i="6"/>
  <c r="G1019" i="6"/>
  <c r="B1019" i="6"/>
  <c r="G1018" i="6"/>
  <c r="B1018" i="6"/>
  <c r="G1017" i="6"/>
  <c r="B1017" i="6"/>
  <c r="G1016" i="6"/>
  <c r="B1016" i="6"/>
  <c r="G1015" i="6"/>
  <c r="B1015" i="6"/>
  <c r="G1014" i="6"/>
  <c r="B1014" i="6"/>
  <c r="G1013" i="6"/>
  <c r="B1013" i="6"/>
  <c r="G1012" i="6"/>
  <c r="B1012" i="6"/>
  <c r="B1005" i="6"/>
  <c r="G1004" i="6"/>
  <c r="B1004" i="6"/>
  <c r="B1003" i="6"/>
  <c r="B1002" i="6"/>
  <c r="A999" i="6"/>
  <c r="G996" i="6"/>
  <c r="B996" i="6"/>
  <c r="G995" i="6"/>
  <c r="B995" i="6"/>
  <c r="G994" i="6"/>
  <c r="B994" i="6"/>
  <c r="G993" i="6"/>
  <c r="B993" i="6"/>
  <c r="G992" i="6"/>
  <c r="B992" i="6"/>
  <c r="G991" i="6"/>
  <c r="B991" i="6"/>
  <c r="G990" i="6"/>
  <c r="B990" i="6"/>
  <c r="G989" i="6"/>
  <c r="B989" i="6"/>
  <c r="G988" i="6"/>
  <c r="B988" i="6"/>
  <c r="G985" i="6"/>
  <c r="B985" i="6"/>
  <c r="G984" i="6"/>
  <c r="B984" i="6"/>
  <c r="G983" i="6"/>
  <c r="B983" i="6"/>
  <c r="G982" i="6"/>
  <c r="B982" i="6"/>
  <c r="G981" i="6"/>
  <c r="B981" i="6"/>
  <c r="G980" i="6"/>
  <c r="B980" i="6"/>
  <c r="G979" i="6"/>
  <c r="B979" i="6"/>
  <c r="G978" i="6"/>
  <c r="B978" i="6"/>
  <c r="G977" i="6"/>
  <c r="B977" i="6"/>
  <c r="G976" i="6"/>
  <c r="G986" i="6" s="1"/>
  <c r="B976" i="6"/>
  <c r="G973" i="6"/>
  <c r="B973" i="6"/>
  <c r="G972" i="6"/>
  <c r="B972" i="6"/>
  <c r="G971" i="6"/>
  <c r="B971" i="6"/>
  <c r="G970" i="6"/>
  <c r="B970" i="6"/>
  <c r="G969" i="6"/>
  <c r="B969" i="6"/>
  <c r="G968" i="6"/>
  <c r="B968" i="6"/>
  <c r="G967" i="6"/>
  <c r="B967" i="6"/>
  <c r="G966" i="6"/>
  <c r="B966" i="6"/>
  <c r="G965" i="6"/>
  <c r="B965" i="6"/>
  <c r="G964" i="6"/>
  <c r="B964" i="6"/>
  <c r="G963" i="6"/>
  <c r="B963" i="6"/>
  <c r="G962" i="6"/>
  <c r="B962" i="6"/>
  <c r="B955" i="6"/>
  <c r="G954" i="6"/>
  <c r="B954" i="6"/>
  <c r="B953" i="6"/>
  <c r="B952" i="6"/>
  <c r="A949" i="6"/>
  <c r="G946" i="6"/>
  <c r="B946" i="6"/>
  <c r="G945" i="6"/>
  <c r="B945" i="6"/>
  <c r="G944" i="6"/>
  <c r="B944" i="6"/>
  <c r="G943" i="6"/>
  <c r="B943" i="6"/>
  <c r="G942" i="6"/>
  <c r="B942" i="6"/>
  <c r="G941" i="6"/>
  <c r="B941" i="6"/>
  <c r="G940" i="6"/>
  <c r="B940" i="6"/>
  <c r="G939" i="6"/>
  <c r="B939" i="6"/>
  <c r="G938" i="6"/>
  <c r="B938" i="6"/>
  <c r="G935" i="6"/>
  <c r="B935" i="6"/>
  <c r="G934" i="6"/>
  <c r="B934" i="6"/>
  <c r="G933" i="6"/>
  <c r="B933" i="6"/>
  <c r="G932" i="6"/>
  <c r="B932" i="6"/>
  <c r="G931" i="6"/>
  <c r="B931" i="6"/>
  <c r="G930" i="6"/>
  <c r="B930" i="6"/>
  <c r="G929" i="6"/>
  <c r="B929" i="6"/>
  <c r="G928" i="6"/>
  <c r="B928" i="6"/>
  <c r="G927" i="6"/>
  <c r="B927" i="6"/>
  <c r="G926" i="6"/>
  <c r="B926" i="6"/>
  <c r="G923" i="6"/>
  <c r="B923" i="6"/>
  <c r="G922" i="6"/>
  <c r="B922" i="6"/>
  <c r="G921" i="6"/>
  <c r="B921" i="6"/>
  <c r="G920" i="6"/>
  <c r="B920" i="6"/>
  <c r="G919" i="6"/>
  <c r="B919" i="6"/>
  <c r="G918" i="6"/>
  <c r="B918" i="6"/>
  <c r="G917" i="6"/>
  <c r="B917" i="6"/>
  <c r="G916" i="6"/>
  <c r="B916" i="6"/>
  <c r="G915" i="6"/>
  <c r="B915" i="6"/>
  <c r="G914" i="6"/>
  <c r="B914" i="6"/>
  <c r="G913" i="6"/>
  <c r="B913" i="6"/>
  <c r="G912" i="6"/>
  <c r="B912" i="6"/>
  <c r="B905" i="6"/>
  <c r="G904" i="6"/>
  <c r="B904" i="6"/>
  <c r="B903" i="6"/>
  <c r="B902" i="6"/>
  <c r="A899" i="6"/>
  <c r="G896" i="6"/>
  <c r="B896" i="6"/>
  <c r="G895" i="6"/>
  <c r="B895" i="6"/>
  <c r="G894" i="6"/>
  <c r="B894" i="6"/>
  <c r="G893" i="6"/>
  <c r="B893" i="6"/>
  <c r="G892" i="6"/>
  <c r="B892" i="6"/>
  <c r="G891" i="6"/>
  <c r="B891" i="6"/>
  <c r="G890" i="6"/>
  <c r="B890" i="6"/>
  <c r="G889" i="6"/>
  <c r="B889" i="6"/>
  <c r="G888" i="6"/>
  <c r="B888" i="6"/>
  <c r="G885" i="6"/>
  <c r="B885" i="6"/>
  <c r="G884" i="6"/>
  <c r="B884" i="6"/>
  <c r="G883" i="6"/>
  <c r="B883" i="6"/>
  <c r="G882" i="6"/>
  <c r="B882" i="6"/>
  <c r="G881" i="6"/>
  <c r="B881" i="6"/>
  <c r="G880" i="6"/>
  <c r="B880" i="6"/>
  <c r="G879" i="6"/>
  <c r="B879" i="6"/>
  <c r="G878" i="6"/>
  <c r="G877" i="6"/>
  <c r="B877" i="6"/>
  <c r="G876" i="6"/>
  <c r="B876" i="6"/>
  <c r="G873" i="6"/>
  <c r="B873" i="6"/>
  <c r="G872" i="6"/>
  <c r="B872" i="6"/>
  <c r="G871" i="6"/>
  <c r="B871" i="6"/>
  <c r="G870" i="6"/>
  <c r="B870" i="6"/>
  <c r="G869" i="6"/>
  <c r="B869" i="6"/>
  <c r="G868" i="6"/>
  <c r="B868" i="6"/>
  <c r="G867" i="6"/>
  <c r="B867" i="6"/>
  <c r="G866" i="6"/>
  <c r="B866" i="6"/>
  <c r="G865" i="6"/>
  <c r="B865" i="6"/>
  <c r="G864" i="6"/>
  <c r="B864" i="6"/>
  <c r="G863" i="6"/>
  <c r="B863" i="6"/>
  <c r="G862" i="6"/>
  <c r="B862" i="6"/>
  <c r="B855" i="6"/>
  <c r="G854" i="6"/>
  <c r="B854" i="6"/>
  <c r="B853" i="6"/>
  <c r="B852" i="6"/>
  <c r="A849" i="6"/>
  <c r="G846" i="6"/>
  <c r="B846" i="6"/>
  <c r="G845" i="6"/>
  <c r="B845" i="6"/>
  <c r="G844" i="6"/>
  <c r="B844" i="6"/>
  <c r="G843" i="6"/>
  <c r="B843" i="6"/>
  <c r="G842" i="6"/>
  <c r="B842" i="6"/>
  <c r="G841" i="6"/>
  <c r="B841" i="6"/>
  <c r="G840" i="6"/>
  <c r="B840" i="6"/>
  <c r="G839" i="6"/>
  <c r="B839" i="6"/>
  <c r="G838" i="6"/>
  <c r="B838" i="6"/>
  <c r="G835" i="6"/>
  <c r="B835" i="6"/>
  <c r="G834" i="6"/>
  <c r="B834" i="6"/>
  <c r="G833" i="6"/>
  <c r="B833" i="6"/>
  <c r="G832" i="6"/>
  <c r="B832" i="6"/>
  <c r="G831" i="6"/>
  <c r="B831" i="6"/>
  <c r="G830" i="6"/>
  <c r="B830" i="6"/>
  <c r="G829" i="6"/>
  <c r="B829" i="6"/>
  <c r="G828" i="6"/>
  <c r="B828" i="6"/>
  <c r="G827" i="6"/>
  <c r="B827" i="6"/>
  <c r="G826" i="6"/>
  <c r="B826" i="6"/>
  <c r="G823" i="6"/>
  <c r="B823" i="6"/>
  <c r="G822" i="6"/>
  <c r="B822" i="6"/>
  <c r="G821" i="6"/>
  <c r="B821" i="6"/>
  <c r="G820" i="6"/>
  <c r="B820" i="6"/>
  <c r="G819" i="6"/>
  <c r="B819" i="6"/>
  <c r="G818" i="6"/>
  <c r="B818" i="6"/>
  <c r="G817" i="6"/>
  <c r="B817" i="6"/>
  <c r="G816" i="6"/>
  <c r="B816" i="6"/>
  <c r="G815" i="6"/>
  <c r="B815" i="6"/>
  <c r="G814" i="6"/>
  <c r="B814" i="6"/>
  <c r="G813" i="6"/>
  <c r="B813" i="6"/>
  <c r="G812" i="6"/>
  <c r="B812" i="6"/>
  <c r="B805" i="6"/>
  <c r="G804" i="6"/>
  <c r="B804" i="6"/>
  <c r="B803" i="6"/>
  <c r="B802" i="6"/>
  <c r="A799" i="6"/>
  <c r="G796" i="6"/>
  <c r="B796" i="6"/>
  <c r="G795" i="6"/>
  <c r="B795" i="6"/>
  <c r="G794" i="6"/>
  <c r="B794" i="6"/>
  <c r="G793" i="6"/>
  <c r="B793" i="6"/>
  <c r="G792" i="6"/>
  <c r="B792" i="6"/>
  <c r="G791" i="6"/>
  <c r="B791" i="6"/>
  <c r="G790" i="6"/>
  <c r="B790" i="6"/>
  <c r="G789" i="6"/>
  <c r="B789" i="6"/>
  <c r="G788" i="6"/>
  <c r="B788" i="6"/>
  <c r="G785" i="6"/>
  <c r="B785" i="6"/>
  <c r="G784" i="6"/>
  <c r="B784" i="6"/>
  <c r="G783" i="6"/>
  <c r="B783" i="6"/>
  <c r="G782" i="6"/>
  <c r="B782" i="6"/>
  <c r="G781" i="6"/>
  <c r="B781" i="6"/>
  <c r="G780" i="6"/>
  <c r="B780" i="6"/>
  <c r="G779" i="6"/>
  <c r="B779" i="6"/>
  <c r="G778" i="6"/>
  <c r="B778" i="6"/>
  <c r="G777" i="6"/>
  <c r="B777" i="6"/>
  <c r="G776" i="6"/>
  <c r="B776" i="6"/>
  <c r="G773" i="6"/>
  <c r="B773" i="6"/>
  <c r="G772" i="6"/>
  <c r="B772" i="6"/>
  <c r="G771" i="6"/>
  <c r="B771" i="6"/>
  <c r="G770" i="6"/>
  <c r="B770" i="6"/>
  <c r="G769" i="6"/>
  <c r="B769" i="6"/>
  <c r="G768" i="6"/>
  <c r="B768" i="6"/>
  <c r="G767" i="6"/>
  <c r="B767" i="6"/>
  <c r="G766" i="6"/>
  <c r="B766" i="6"/>
  <c r="G765" i="6"/>
  <c r="B765" i="6"/>
  <c r="G764" i="6"/>
  <c r="B764" i="6"/>
  <c r="G763" i="6"/>
  <c r="B763" i="6"/>
  <c r="G762" i="6"/>
  <c r="B762" i="6"/>
  <c r="B755" i="6"/>
  <c r="G754" i="6"/>
  <c r="B754" i="6"/>
  <c r="B753" i="6"/>
  <c r="B752" i="6"/>
  <c r="A749" i="6"/>
  <c r="G746" i="6"/>
  <c r="B746" i="6"/>
  <c r="G745" i="6"/>
  <c r="B745" i="6"/>
  <c r="G744" i="6"/>
  <c r="B744" i="6"/>
  <c r="G743" i="6"/>
  <c r="B743" i="6"/>
  <c r="G742" i="6"/>
  <c r="B742" i="6"/>
  <c r="G741" i="6"/>
  <c r="B741" i="6"/>
  <c r="G740" i="6"/>
  <c r="B740" i="6"/>
  <c r="G739" i="6"/>
  <c r="B739" i="6"/>
  <c r="G738" i="6"/>
  <c r="B738" i="6"/>
  <c r="G735" i="6"/>
  <c r="B735" i="6"/>
  <c r="G734" i="6"/>
  <c r="B734" i="6"/>
  <c r="G733" i="6"/>
  <c r="B733" i="6"/>
  <c r="G732" i="6"/>
  <c r="B732" i="6"/>
  <c r="G731" i="6"/>
  <c r="B731" i="6"/>
  <c r="G730" i="6"/>
  <c r="B730" i="6"/>
  <c r="G729" i="6"/>
  <c r="B729" i="6"/>
  <c r="G728" i="6"/>
  <c r="G727" i="6"/>
  <c r="B727" i="6"/>
  <c r="G726" i="6"/>
  <c r="B726" i="6"/>
  <c r="G723" i="6"/>
  <c r="B723" i="6"/>
  <c r="G722" i="6"/>
  <c r="B722" i="6"/>
  <c r="G721" i="6"/>
  <c r="B721" i="6"/>
  <c r="G720" i="6"/>
  <c r="B720" i="6"/>
  <c r="G719" i="6"/>
  <c r="B719" i="6"/>
  <c r="G718" i="6"/>
  <c r="B718" i="6"/>
  <c r="G717" i="6"/>
  <c r="B717" i="6"/>
  <c r="G716" i="6"/>
  <c r="B716" i="6"/>
  <c r="G715" i="6"/>
  <c r="B715" i="6"/>
  <c r="G714" i="6"/>
  <c r="B714" i="6"/>
  <c r="G713" i="6"/>
  <c r="B713" i="6"/>
  <c r="G712" i="6"/>
  <c r="B712" i="6"/>
  <c r="B705" i="6"/>
  <c r="G704" i="6"/>
  <c r="B704" i="6"/>
  <c r="B703" i="6"/>
  <c r="B702" i="6"/>
  <c r="A699" i="6"/>
  <c r="G696" i="6"/>
  <c r="B696" i="6"/>
  <c r="G695" i="6"/>
  <c r="B695" i="6"/>
  <c r="G694" i="6"/>
  <c r="B694" i="6"/>
  <c r="G693" i="6"/>
  <c r="B693" i="6"/>
  <c r="G692" i="6"/>
  <c r="B692" i="6"/>
  <c r="G691" i="6"/>
  <c r="B691" i="6"/>
  <c r="G690" i="6"/>
  <c r="B690" i="6"/>
  <c r="G689" i="6"/>
  <c r="B689" i="6"/>
  <c r="G688" i="6"/>
  <c r="B688" i="6"/>
  <c r="G685" i="6"/>
  <c r="B685" i="6"/>
  <c r="G684" i="6"/>
  <c r="B684" i="6"/>
  <c r="G683" i="6"/>
  <c r="B683" i="6"/>
  <c r="G682" i="6"/>
  <c r="B682" i="6"/>
  <c r="G681" i="6"/>
  <c r="B681" i="6"/>
  <c r="G680" i="6"/>
  <c r="B680" i="6"/>
  <c r="G679" i="6"/>
  <c r="B679" i="6"/>
  <c r="G678" i="6"/>
  <c r="B678" i="6"/>
  <c r="G677" i="6"/>
  <c r="B677" i="6"/>
  <c r="G676" i="6"/>
  <c r="B676" i="6"/>
  <c r="G673" i="6"/>
  <c r="B673" i="6"/>
  <c r="G672" i="6"/>
  <c r="B672" i="6"/>
  <c r="G671" i="6"/>
  <c r="B671" i="6"/>
  <c r="G670" i="6"/>
  <c r="B670" i="6"/>
  <c r="G669" i="6"/>
  <c r="B669" i="6"/>
  <c r="G668" i="6"/>
  <c r="B668" i="6"/>
  <c r="G667" i="6"/>
  <c r="B667" i="6"/>
  <c r="G666" i="6"/>
  <c r="B666" i="6"/>
  <c r="G665" i="6"/>
  <c r="B665" i="6"/>
  <c r="G664" i="6"/>
  <c r="B664" i="6"/>
  <c r="G663" i="6"/>
  <c r="B663" i="6"/>
  <c r="G662" i="6"/>
  <c r="B662" i="6"/>
  <c r="B655" i="6"/>
  <c r="G654" i="6"/>
  <c r="B654" i="6"/>
  <c r="B653" i="6"/>
  <c r="B652" i="6"/>
  <c r="A649" i="6"/>
  <c r="G646" i="6"/>
  <c r="B646" i="6"/>
  <c r="G645" i="6"/>
  <c r="B645" i="6"/>
  <c r="G644" i="6"/>
  <c r="B644" i="6"/>
  <c r="G643" i="6"/>
  <c r="B643" i="6"/>
  <c r="G642" i="6"/>
  <c r="B642" i="6"/>
  <c r="G641" i="6"/>
  <c r="B641" i="6"/>
  <c r="G640" i="6"/>
  <c r="B640" i="6"/>
  <c r="G639" i="6"/>
  <c r="B639" i="6"/>
  <c r="G638" i="6"/>
  <c r="B638" i="6"/>
  <c r="G635" i="6"/>
  <c r="B635" i="6"/>
  <c r="G634" i="6"/>
  <c r="B634" i="6"/>
  <c r="G633" i="6"/>
  <c r="B633" i="6"/>
  <c r="G632" i="6"/>
  <c r="B632" i="6"/>
  <c r="G631" i="6"/>
  <c r="B631" i="6"/>
  <c r="G630" i="6"/>
  <c r="B630" i="6"/>
  <c r="G629" i="6"/>
  <c r="B629" i="6"/>
  <c r="G628" i="6"/>
  <c r="B628" i="6"/>
  <c r="G627" i="6"/>
  <c r="B627" i="6"/>
  <c r="G626" i="6"/>
  <c r="B626" i="6"/>
  <c r="G623" i="6"/>
  <c r="B623" i="6"/>
  <c r="G622" i="6"/>
  <c r="B622" i="6"/>
  <c r="G621" i="6"/>
  <c r="B621" i="6"/>
  <c r="G620" i="6"/>
  <c r="B620" i="6"/>
  <c r="G619" i="6"/>
  <c r="B619" i="6"/>
  <c r="G618" i="6"/>
  <c r="B618" i="6"/>
  <c r="G617" i="6"/>
  <c r="B617" i="6"/>
  <c r="G616" i="6"/>
  <c r="B616" i="6"/>
  <c r="G615" i="6"/>
  <c r="B615" i="6"/>
  <c r="G614" i="6"/>
  <c r="B614" i="6"/>
  <c r="G613" i="6"/>
  <c r="B613" i="6"/>
  <c r="G612" i="6"/>
  <c r="B612" i="6"/>
  <c r="B605" i="6"/>
  <c r="G604" i="6"/>
  <c r="B604" i="6"/>
  <c r="B603" i="6"/>
  <c r="B602" i="6"/>
  <c r="A599" i="6"/>
  <c r="G596" i="6"/>
  <c r="B596" i="6"/>
  <c r="G595" i="6"/>
  <c r="B595" i="6"/>
  <c r="G594" i="6"/>
  <c r="B594" i="6"/>
  <c r="G593" i="6"/>
  <c r="B593" i="6"/>
  <c r="G592" i="6"/>
  <c r="B592" i="6"/>
  <c r="G591" i="6"/>
  <c r="B591" i="6"/>
  <c r="G590" i="6"/>
  <c r="B590" i="6"/>
  <c r="G589" i="6"/>
  <c r="B589" i="6"/>
  <c r="G588" i="6"/>
  <c r="B588" i="6"/>
  <c r="G585" i="6"/>
  <c r="B585" i="6"/>
  <c r="G584" i="6"/>
  <c r="B584" i="6"/>
  <c r="G583" i="6"/>
  <c r="B583" i="6"/>
  <c r="G582" i="6"/>
  <c r="B582" i="6"/>
  <c r="G581" i="6"/>
  <c r="B581" i="6"/>
  <c r="G580" i="6"/>
  <c r="B580" i="6"/>
  <c r="G579" i="6"/>
  <c r="B579" i="6"/>
  <c r="G578" i="6"/>
  <c r="G577" i="6"/>
  <c r="B577" i="6"/>
  <c r="G576" i="6"/>
  <c r="B576" i="6"/>
  <c r="G573" i="6"/>
  <c r="B573" i="6"/>
  <c r="G572" i="6"/>
  <c r="B572" i="6"/>
  <c r="G571" i="6"/>
  <c r="B571" i="6"/>
  <c r="G570" i="6"/>
  <c r="B570" i="6"/>
  <c r="G569" i="6"/>
  <c r="B569" i="6"/>
  <c r="G568" i="6"/>
  <c r="B568" i="6"/>
  <c r="G567" i="6"/>
  <c r="B567" i="6"/>
  <c r="G566" i="6"/>
  <c r="B566" i="6"/>
  <c r="G565" i="6"/>
  <c r="B565" i="6"/>
  <c r="G564" i="6"/>
  <c r="B564" i="6"/>
  <c r="G563" i="6"/>
  <c r="B563" i="6"/>
  <c r="G562" i="6"/>
  <c r="B562" i="6"/>
  <c r="B555" i="6"/>
  <c r="G554" i="6"/>
  <c r="B554" i="6"/>
  <c r="B553" i="6"/>
  <c r="B552" i="6"/>
  <c r="A549" i="6"/>
  <c r="G546" i="6"/>
  <c r="B546" i="6"/>
  <c r="G545" i="6"/>
  <c r="B545" i="6"/>
  <c r="G544" i="6"/>
  <c r="B544" i="6"/>
  <c r="G543" i="6"/>
  <c r="B543" i="6"/>
  <c r="G542" i="6"/>
  <c r="B542" i="6"/>
  <c r="G541" i="6"/>
  <c r="B541" i="6"/>
  <c r="G540" i="6"/>
  <c r="B540" i="6"/>
  <c r="G539" i="6"/>
  <c r="B539" i="6"/>
  <c r="G538" i="6"/>
  <c r="B538" i="6"/>
  <c r="G535" i="6"/>
  <c r="B535" i="6"/>
  <c r="G534" i="6"/>
  <c r="B534" i="6"/>
  <c r="G533" i="6"/>
  <c r="B533" i="6"/>
  <c r="G532" i="6"/>
  <c r="B532" i="6"/>
  <c r="G531" i="6"/>
  <c r="B531" i="6"/>
  <c r="G530" i="6"/>
  <c r="B530" i="6"/>
  <c r="G529" i="6"/>
  <c r="B529" i="6"/>
  <c r="G528" i="6"/>
  <c r="B528" i="6"/>
  <c r="G527" i="6"/>
  <c r="B527" i="6"/>
  <c r="G526" i="6"/>
  <c r="B526" i="6"/>
  <c r="G523" i="6"/>
  <c r="B523" i="6"/>
  <c r="G522" i="6"/>
  <c r="B522" i="6"/>
  <c r="G521" i="6"/>
  <c r="B521" i="6"/>
  <c r="G520" i="6"/>
  <c r="B520" i="6"/>
  <c r="G519" i="6"/>
  <c r="B519" i="6"/>
  <c r="G518" i="6"/>
  <c r="B518" i="6"/>
  <c r="G517" i="6"/>
  <c r="B517" i="6"/>
  <c r="G516" i="6"/>
  <c r="B516" i="6"/>
  <c r="G515" i="6"/>
  <c r="B515" i="6"/>
  <c r="G514" i="6"/>
  <c r="B514" i="6"/>
  <c r="G513" i="6"/>
  <c r="B513" i="6"/>
  <c r="G512" i="6"/>
  <c r="B512" i="6"/>
  <c r="B505" i="6"/>
  <c r="G504" i="6"/>
  <c r="B504" i="6"/>
  <c r="B503" i="6"/>
  <c r="B502" i="6"/>
  <c r="A499" i="6"/>
  <c r="G496" i="6"/>
  <c r="B496" i="6"/>
  <c r="G495" i="6"/>
  <c r="B495" i="6"/>
  <c r="G494" i="6"/>
  <c r="B494" i="6"/>
  <c r="G493" i="6"/>
  <c r="B493" i="6"/>
  <c r="G492" i="6"/>
  <c r="B492" i="6"/>
  <c r="G491" i="6"/>
  <c r="B491" i="6"/>
  <c r="G490" i="6"/>
  <c r="B490" i="6"/>
  <c r="G489" i="6"/>
  <c r="B489" i="6"/>
  <c r="G488" i="6"/>
  <c r="B488" i="6"/>
  <c r="G485" i="6"/>
  <c r="B485" i="6"/>
  <c r="G484" i="6"/>
  <c r="B484" i="6"/>
  <c r="G483" i="6"/>
  <c r="B483" i="6"/>
  <c r="G482" i="6"/>
  <c r="B482" i="6"/>
  <c r="G481" i="6"/>
  <c r="B481" i="6"/>
  <c r="G480" i="6"/>
  <c r="B480" i="6"/>
  <c r="G479" i="6"/>
  <c r="B479" i="6"/>
  <c r="G478" i="6"/>
  <c r="B478" i="6"/>
  <c r="G477" i="6"/>
  <c r="B477" i="6"/>
  <c r="G476" i="6"/>
  <c r="B476" i="6"/>
  <c r="G473" i="6"/>
  <c r="B473" i="6"/>
  <c r="G472" i="6"/>
  <c r="B472" i="6"/>
  <c r="G471" i="6"/>
  <c r="B471" i="6"/>
  <c r="G470" i="6"/>
  <c r="B470" i="6"/>
  <c r="G469" i="6"/>
  <c r="B469" i="6"/>
  <c r="G468" i="6"/>
  <c r="B468" i="6"/>
  <c r="G467" i="6"/>
  <c r="B467" i="6"/>
  <c r="G466" i="6"/>
  <c r="B466" i="6"/>
  <c r="G465" i="6"/>
  <c r="B465" i="6"/>
  <c r="G464" i="6"/>
  <c r="B464" i="6"/>
  <c r="G463" i="6"/>
  <c r="B463" i="6"/>
  <c r="G462" i="6"/>
  <c r="B462" i="6"/>
  <c r="B455" i="6"/>
  <c r="G454" i="6"/>
  <c r="B454" i="6"/>
  <c r="B453" i="6"/>
  <c r="B452" i="6"/>
  <c r="A449" i="6"/>
  <c r="G446" i="6"/>
  <c r="B446" i="6"/>
  <c r="G445" i="6"/>
  <c r="B445" i="6"/>
  <c r="G444" i="6"/>
  <c r="B444" i="6"/>
  <c r="G443" i="6"/>
  <c r="B443" i="6"/>
  <c r="G442" i="6"/>
  <c r="B442" i="6"/>
  <c r="G441" i="6"/>
  <c r="B441" i="6"/>
  <c r="G440" i="6"/>
  <c r="B440" i="6"/>
  <c r="G439" i="6"/>
  <c r="B439" i="6"/>
  <c r="G438" i="6"/>
  <c r="B438" i="6"/>
  <c r="G435" i="6"/>
  <c r="B435" i="6"/>
  <c r="G434" i="6"/>
  <c r="B434" i="6"/>
  <c r="G433" i="6"/>
  <c r="B433" i="6"/>
  <c r="G432" i="6"/>
  <c r="B432" i="6"/>
  <c r="G431" i="6"/>
  <c r="B431" i="6"/>
  <c r="G430" i="6"/>
  <c r="B430" i="6"/>
  <c r="G429" i="6"/>
  <c r="B429" i="6"/>
  <c r="G428" i="6"/>
  <c r="G427" i="6"/>
  <c r="B427" i="6"/>
  <c r="G426" i="6"/>
  <c r="B426" i="6"/>
  <c r="G423" i="6"/>
  <c r="B423" i="6"/>
  <c r="G422" i="6"/>
  <c r="B422" i="6"/>
  <c r="G421" i="6"/>
  <c r="B421" i="6"/>
  <c r="G420" i="6"/>
  <c r="B420" i="6"/>
  <c r="G419" i="6"/>
  <c r="B419" i="6"/>
  <c r="G418" i="6"/>
  <c r="B418" i="6"/>
  <c r="G417" i="6"/>
  <c r="B417" i="6"/>
  <c r="G416" i="6"/>
  <c r="B416" i="6"/>
  <c r="G415" i="6"/>
  <c r="B415" i="6"/>
  <c r="G414" i="6"/>
  <c r="B414" i="6"/>
  <c r="G413" i="6"/>
  <c r="B413" i="6"/>
  <c r="G412" i="6"/>
  <c r="B412" i="6"/>
  <c r="B405" i="6"/>
  <c r="G404" i="6"/>
  <c r="B404" i="6"/>
  <c r="B403" i="6"/>
  <c r="B402" i="6"/>
  <c r="A399" i="6"/>
  <c r="G396" i="6"/>
  <c r="B396" i="6"/>
  <c r="G395" i="6"/>
  <c r="B395" i="6"/>
  <c r="G394" i="6"/>
  <c r="B394" i="6"/>
  <c r="G393" i="6"/>
  <c r="B393" i="6"/>
  <c r="G392" i="6"/>
  <c r="B392" i="6"/>
  <c r="G391" i="6"/>
  <c r="B391" i="6"/>
  <c r="G390" i="6"/>
  <c r="B390" i="6"/>
  <c r="G389" i="6"/>
  <c r="B389" i="6"/>
  <c r="G388" i="6"/>
  <c r="B388" i="6"/>
  <c r="G385" i="6"/>
  <c r="B385" i="6"/>
  <c r="G384" i="6"/>
  <c r="B384" i="6"/>
  <c r="G383" i="6"/>
  <c r="B383" i="6"/>
  <c r="G382" i="6"/>
  <c r="B382" i="6"/>
  <c r="G381" i="6"/>
  <c r="B381" i="6"/>
  <c r="G380" i="6"/>
  <c r="B380" i="6"/>
  <c r="G379" i="6"/>
  <c r="B379" i="6"/>
  <c r="G378" i="6"/>
  <c r="B378" i="6"/>
  <c r="G377" i="6"/>
  <c r="B377" i="6"/>
  <c r="G376" i="6"/>
  <c r="B376" i="6"/>
  <c r="G373" i="6"/>
  <c r="B373" i="6"/>
  <c r="G372" i="6"/>
  <c r="B372" i="6"/>
  <c r="G371" i="6"/>
  <c r="B371" i="6"/>
  <c r="G370" i="6"/>
  <c r="B370" i="6"/>
  <c r="G369" i="6"/>
  <c r="B369" i="6"/>
  <c r="G368" i="6"/>
  <c r="B368" i="6"/>
  <c r="G367" i="6"/>
  <c r="B367" i="6"/>
  <c r="G366" i="6"/>
  <c r="B366" i="6"/>
  <c r="G365" i="6"/>
  <c r="B365" i="6"/>
  <c r="G364" i="6"/>
  <c r="B364" i="6"/>
  <c r="G363" i="6"/>
  <c r="B363" i="6"/>
  <c r="G362" i="6"/>
  <c r="B362" i="6"/>
  <c r="B355" i="6"/>
  <c r="G354" i="6"/>
  <c r="B354" i="6"/>
  <c r="B353" i="6"/>
  <c r="B352" i="6"/>
  <c r="A349" i="6"/>
  <c r="G346" i="6"/>
  <c r="B346" i="6"/>
  <c r="G345" i="6"/>
  <c r="B345" i="6"/>
  <c r="G344" i="6"/>
  <c r="B344" i="6"/>
  <c r="G343" i="6"/>
  <c r="B343" i="6"/>
  <c r="G342" i="6"/>
  <c r="B342" i="6"/>
  <c r="G341" i="6"/>
  <c r="B341" i="6"/>
  <c r="G340" i="6"/>
  <c r="B340" i="6"/>
  <c r="G339" i="6"/>
  <c r="B339" i="6"/>
  <c r="G338" i="6"/>
  <c r="B338" i="6"/>
  <c r="G335" i="6"/>
  <c r="B335" i="6"/>
  <c r="G334" i="6"/>
  <c r="B334" i="6"/>
  <c r="G333" i="6"/>
  <c r="B333" i="6"/>
  <c r="G332" i="6"/>
  <c r="B332" i="6"/>
  <c r="G331" i="6"/>
  <c r="B331" i="6"/>
  <c r="G330" i="6"/>
  <c r="B330" i="6"/>
  <c r="G329" i="6"/>
  <c r="B329" i="6"/>
  <c r="G328" i="6"/>
  <c r="B328" i="6"/>
  <c r="G327" i="6"/>
  <c r="B327" i="6"/>
  <c r="G326" i="6"/>
  <c r="B326" i="6"/>
  <c r="G323" i="6"/>
  <c r="B323" i="6"/>
  <c r="G322" i="6"/>
  <c r="B322" i="6"/>
  <c r="G321" i="6"/>
  <c r="B321" i="6"/>
  <c r="G320" i="6"/>
  <c r="B320" i="6"/>
  <c r="G319" i="6"/>
  <c r="B319" i="6"/>
  <c r="G318" i="6"/>
  <c r="B318" i="6"/>
  <c r="G317" i="6"/>
  <c r="B317" i="6"/>
  <c r="G316" i="6"/>
  <c r="B316" i="6"/>
  <c r="G315" i="6"/>
  <c r="B315" i="6"/>
  <c r="G314" i="6"/>
  <c r="B314" i="6"/>
  <c r="G313" i="6"/>
  <c r="B313" i="6"/>
  <c r="G312" i="6"/>
  <c r="B312" i="6"/>
  <c r="B305" i="6"/>
  <c r="G304" i="6"/>
  <c r="B304" i="6"/>
  <c r="B303" i="6"/>
  <c r="B302" i="6"/>
  <c r="G130" i="6"/>
  <c r="B130" i="6"/>
  <c r="G129" i="6"/>
  <c r="B129" i="6"/>
  <c r="G81" i="6"/>
  <c r="B81" i="6"/>
  <c r="G80" i="6"/>
  <c r="B80" i="6"/>
  <c r="G30" i="6"/>
  <c r="B30" i="6"/>
  <c r="G29" i="6"/>
  <c r="B29" i="6"/>
  <c r="G997" i="6" l="1"/>
  <c r="G536" i="6"/>
  <c r="G1447" i="6"/>
  <c r="G347" i="6"/>
  <c r="G597" i="6"/>
  <c r="G636" i="6"/>
  <c r="G647" i="6"/>
  <c r="G1547" i="6"/>
  <c r="G1597" i="6"/>
  <c r="G1574" i="6"/>
  <c r="G786" i="6"/>
  <c r="G797" i="6"/>
  <c r="G936" i="6"/>
  <c r="G947" i="6"/>
  <c r="G747" i="6"/>
  <c r="G897" i="6"/>
  <c r="G1497" i="6"/>
  <c r="G686" i="6"/>
  <c r="G1036" i="6"/>
  <c r="G1074" i="6"/>
  <c r="G1186" i="6"/>
  <c r="G1224" i="6"/>
  <c r="G1336" i="6"/>
  <c r="G1374" i="6"/>
  <c r="G1486" i="6"/>
  <c r="G1536" i="6"/>
  <c r="G1524" i="6"/>
  <c r="G1047" i="6"/>
  <c r="G1197" i="6"/>
  <c r="G1347" i="6"/>
  <c r="G1474" i="6"/>
  <c r="G474" i="6"/>
  <c r="G1136" i="6"/>
  <c r="G1147" i="6"/>
  <c r="G1436" i="6"/>
  <c r="G324" i="6"/>
  <c r="G336" i="6"/>
  <c r="G386" i="6"/>
  <c r="G397" i="6"/>
  <c r="G586" i="6"/>
  <c r="G624" i="6"/>
  <c r="G736" i="6"/>
  <c r="G774" i="6"/>
  <c r="G886" i="6"/>
  <c r="G924" i="6"/>
  <c r="G949" i="6" s="1"/>
  <c r="G1086" i="6"/>
  <c r="G1097" i="6"/>
  <c r="G1236" i="6"/>
  <c r="G1247" i="6"/>
  <c r="G1286" i="6"/>
  <c r="G1297" i="6"/>
  <c r="G697" i="6"/>
  <c r="G836" i="6"/>
  <c r="G847" i="6"/>
  <c r="G1386" i="6"/>
  <c r="G1397" i="6"/>
  <c r="G1024" i="6"/>
  <c r="G1124" i="6"/>
  <c r="G1174" i="6"/>
  <c r="G1274" i="6"/>
  <c r="G1324" i="6"/>
  <c r="G1349" i="6" s="1"/>
  <c r="G1424" i="6"/>
  <c r="G574" i="6"/>
  <c r="G674" i="6"/>
  <c r="G724" i="6"/>
  <c r="G824" i="6"/>
  <c r="G874" i="6"/>
  <c r="G974" i="6"/>
  <c r="G999" i="6" s="1"/>
  <c r="G486" i="6"/>
  <c r="G497" i="6"/>
  <c r="G447" i="6"/>
  <c r="G547" i="6"/>
  <c r="G436" i="6"/>
  <c r="G424" i="6"/>
  <c r="G524" i="6"/>
  <c r="G374" i="6"/>
  <c r="G399" i="6" s="1"/>
  <c r="G1399" i="6" l="1"/>
  <c r="G499" i="6"/>
  <c r="G599" i="6"/>
  <c r="G799" i="6"/>
  <c r="G1499" i="6"/>
  <c r="G549" i="6"/>
  <c r="G1449" i="6"/>
  <c r="G1049" i="6"/>
  <c r="G699" i="6"/>
  <c r="G1249" i="6"/>
  <c r="G649" i="6"/>
  <c r="G1549" i="6"/>
  <c r="G899" i="6"/>
  <c r="G1599" i="6"/>
  <c r="G849" i="6"/>
  <c r="G1299" i="6"/>
  <c r="G1099" i="6"/>
  <c r="G349" i="6"/>
  <c r="G749" i="6"/>
  <c r="G1199" i="6"/>
  <c r="G1149" i="6"/>
  <c r="G449" i="6"/>
  <c r="B146" i="6" l="1"/>
  <c r="B145" i="6"/>
  <c r="B144" i="6"/>
  <c r="B143" i="6"/>
  <c r="B142" i="6"/>
  <c r="B141" i="6"/>
  <c r="B140" i="6"/>
  <c r="B139" i="6"/>
  <c r="B138" i="6"/>
  <c r="B135" i="6"/>
  <c r="B134" i="6"/>
  <c r="B133" i="6"/>
  <c r="B132" i="6"/>
  <c r="B131" i="6"/>
  <c r="B128" i="6"/>
  <c r="B127" i="6"/>
  <c r="B126" i="6"/>
  <c r="B123" i="6"/>
  <c r="B122" i="6"/>
  <c r="B121" i="6"/>
  <c r="B120" i="6"/>
  <c r="B119" i="6"/>
  <c r="B118" i="6"/>
  <c r="B117" i="6"/>
  <c r="B116" i="6"/>
  <c r="B115" i="6"/>
  <c r="B114" i="6"/>
  <c r="B113" i="6"/>
  <c r="B112" i="6"/>
  <c r="B96" i="6"/>
  <c r="B95" i="6"/>
  <c r="B94" i="6"/>
  <c r="B93" i="6"/>
  <c r="B92" i="6"/>
  <c r="B91" i="6"/>
  <c r="B90" i="6"/>
  <c r="B89" i="6"/>
  <c r="B88" i="6"/>
  <c r="B85" i="6"/>
  <c r="B84" i="6"/>
  <c r="B83" i="6"/>
  <c r="B82" i="6"/>
  <c r="B79" i="6"/>
  <c r="B78" i="6"/>
  <c r="B77" i="6"/>
  <c r="B76" i="6"/>
  <c r="B73" i="6"/>
  <c r="B72" i="6"/>
  <c r="B71" i="6"/>
  <c r="B70" i="6"/>
  <c r="B69" i="6"/>
  <c r="B68" i="6"/>
  <c r="B67" i="6"/>
  <c r="B66" i="6"/>
  <c r="B65" i="6"/>
  <c r="B64" i="6"/>
  <c r="B63" i="6"/>
  <c r="B62" i="6"/>
  <c r="B46" i="6"/>
  <c r="B45" i="6"/>
  <c r="B44" i="6"/>
  <c r="B43" i="6"/>
  <c r="B42" i="6"/>
  <c r="B41" i="6"/>
  <c r="B40" i="6"/>
  <c r="B39" i="6"/>
  <c r="B38" i="6"/>
  <c r="B35" i="6"/>
  <c r="B34" i="6"/>
  <c r="B33" i="6"/>
  <c r="B32" i="6"/>
  <c r="B31" i="6"/>
  <c r="B27" i="6"/>
  <c r="B26" i="6"/>
  <c r="B23" i="6"/>
  <c r="B22" i="6"/>
  <c r="B21" i="6"/>
  <c r="B20" i="6"/>
  <c r="B19" i="6"/>
  <c r="B18" i="6"/>
  <c r="B17" i="6"/>
  <c r="B16" i="6"/>
  <c r="B15" i="6"/>
  <c r="B14" i="6"/>
  <c r="B13" i="6"/>
  <c r="B12" i="6"/>
  <c r="G18" i="2"/>
  <c r="G24" i="2"/>
  <c r="G25" i="2"/>
  <c r="G26" i="2"/>
  <c r="G27" i="2"/>
  <c r="G28" i="2"/>
  <c r="G29" i="2"/>
  <c r="G30" i="2"/>
  <c r="G31" i="2"/>
  <c r="G32" i="2"/>
  <c r="G33" i="2"/>
  <c r="G34" i="2"/>
  <c r="G35" i="2"/>
  <c r="G37" i="2"/>
  <c r="G38" i="2"/>
  <c r="G39" i="2"/>
  <c r="G40" i="2"/>
  <c r="G41" i="2"/>
  <c r="G42" i="2"/>
  <c r="G44" i="2"/>
  <c r="G45" i="2"/>
  <c r="G46" i="2"/>
  <c r="G47" i="2"/>
  <c r="G48" i="2"/>
  <c r="G49" i="2"/>
  <c r="G50" i="2"/>
  <c r="G51" i="2"/>
  <c r="G52" i="2"/>
  <c r="G53" i="2"/>
  <c r="G54" i="2"/>
  <c r="G55" i="2"/>
  <c r="G56" i="2"/>
  <c r="G57" i="2"/>
  <c r="G58" i="2"/>
  <c r="G59" i="2"/>
  <c r="G60" i="2"/>
  <c r="G61" i="2"/>
  <c r="G62" i="2"/>
  <c r="G63" i="2"/>
  <c r="D63" i="2"/>
  <c r="D62" i="2"/>
  <c r="D61" i="2"/>
  <c r="D60" i="2"/>
  <c r="D59" i="2"/>
  <c r="D58" i="2"/>
  <c r="D57" i="2"/>
  <c r="D56" i="2"/>
  <c r="D55" i="2"/>
  <c r="D54" i="2"/>
  <c r="G1557" i="6" s="1"/>
  <c r="D53" i="2"/>
  <c r="D52" i="2"/>
  <c r="D51" i="2"/>
  <c r="D50" i="2"/>
  <c r="D49" i="2"/>
  <c r="G1407" i="6" s="1"/>
  <c r="D48" i="2"/>
  <c r="G1357" i="6" s="1"/>
  <c r="D47" i="2"/>
  <c r="D46" i="2"/>
  <c r="D45" i="2"/>
  <c r="G907" i="6" s="1"/>
  <c r="D44" i="2"/>
  <c r="G1057" i="6"/>
  <c r="G1007" i="6"/>
  <c r="G957" i="6"/>
  <c r="G857" i="6"/>
  <c r="G807" i="6"/>
  <c r="G757" i="6"/>
  <c r="G707" i="6"/>
  <c r="G657" i="6"/>
  <c r="D30" i="2"/>
  <c r="G607" i="6" s="1"/>
  <c r="D29" i="2"/>
  <c r="G557" i="6" s="1"/>
  <c r="D28" i="2"/>
  <c r="D27" i="2"/>
  <c r="D26" i="2"/>
  <c r="D25" i="2"/>
  <c r="D24" i="2"/>
  <c r="D23" i="2"/>
  <c r="G307" i="6" s="1"/>
  <c r="D22" i="2"/>
  <c r="D21" i="2"/>
  <c r="G107" i="6" s="1"/>
  <c r="D20" i="2"/>
  <c r="G57" i="6" s="1"/>
  <c r="D19" i="2"/>
  <c r="D18" i="2"/>
  <c r="B63" i="2"/>
  <c r="B62" i="2"/>
  <c r="B61" i="2"/>
  <c r="B60" i="2"/>
  <c r="B59" i="2"/>
  <c r="B58" i="2"/>
  <c r="B57" i="2"/>
  <c r="B56" i="2"/>
  <c r="B55" i="2"/>
  <c r="B54" i="2"/>
  <c r="C1557" i="6" s="1"/>
  <c r="B1599" i="6" s="1"/>
  <c r="B53" i="2"/>
  <c r="B52" i="2"/>
  <c r="B51" i="2"/>
  <c r="B50" i="2"/>
  <c r="C1456" i="6" s="1"/>
  <c r="B49" i="2"/>
  <c r="C1407" i="6" s="1"/>
  <c r="B1449" i="6" s="1"/>
  <c r="B48" i="2"/>
  <c r="C1357" i="6" s="1"/>
  <c r="B1399" i="6" s="1"/>
  <c r="B47" i="2"/>
  <c r="B46" i="2"/>
  <c r="B45" i="2"/>
  <c r="B44" i="2"/>
  <c r="C1106" i="6"/>
  <c r="C1057" i="6"/>
  <c r="B1099" i="6" s="1"/>
  <c r="C1007" i="6"/>
  <c r="B1049" i="6" s="1"/>
  <c r="C957" i="6"/>
  <c r="B999" i="6" s="1"/>
  <c r="C907" i="6"/>
  <c r="B949" i="6" s="1"/>
  <c r="C857" i="6"/>
  <c r="B899" i="6" s="1"/>
  <c r="C807" i="6"/>
  <c r="B849" i="6" s="1"/>
  <c r="C707" i="6"/>
  <c r="B749" i="6" s="1"/>
  <c r="C657" i="6"/>
  <c r="B699" i="6" s="1"/>
  <c r="B30" i="2"/>
  <c r="C607" i="6" s="1"/>
  <c r="B649" i="6" s="1"/>
  <c r="C557" i="6"/>
  <c r="B599" i="6" s="1"/>
  <c r="B28" i="2"/>
  <c r="C507" i="6" s="1"/>
  <c r="B549" i="6" s="1"/>
  <c r="B27" i="2"/>
  <c r="B26" i="2"/>
  <c r="B25" i="2"/>
  <c r="B24" i="2"/>
  <c r="C357" i="6" s="1"/>
  <c r="B399" i="6" s="1"/>
  <c r="B23" i="2"/>
  <c r="C307" i="6" s="1"/>
  <c r="B349" i="6" s="1"/>
  <c r="B22" i="2"/>
  <c r="B21" i="2"/>
  <c r="C107" i="6" s="1"/>
  <c r="B20" i="2"/>
  <c r="C57" i="6" s="1"/>
  <c r="B19" i="2"/>
  <c r="B18" i="2"/>
  <c r="G407" i="6" l="1"/>
  <c r="C407" i="6"/>
  <c r="B449" i="6" s="1"/>
  <c r="C757" i="6"/>
  <c r="B799" i="6" s="1"/>
  <c r="G357" i="6"/>
  <c r="G507" i="6"/>
  <c r="C1207" i="6"/>
  <c r="B1249" i="6" s="1"/>
  <c r="C1257" i="6"/>
  <c r="B1299" i="6" s="1"/>
  <c r="G457" i="6"/>
  <c r="G1107" i="6"/>
  <c r="G1157" i="6"/>
  <c r="G1307" i="6"/>
  <c r="G1457" i="6"/>
  <c r="G1507" i="6"/>
  <c r="C457" i="6"/>
  <c r="B499" i="6" s="1"/>
  <c r="C1107" i="6"/>
  <c r="B1149" i="6" s="1"/>
  <c r="C1157" i="6"/>
  <c r="B1199" i="6" s="1"/>
  <c r="C1307" i="6"/>
  <c r="B1349" i="6" s="1"/>
  <c r="C1457" i="6"/>
  <c r="B1499" i="6" s="1"/>
  <c r="C1507" i="6"/>
  <c r="B1549" i="6" s="1"/>
  <c r="G1207" i="6"/>
  <c r="G1257" i="6"/>
  <c r="C1556" i="6"/>
  <c r="C406" i="6"/>
  <c r="C306" i="6"/>
  <c r="C356" i="6"/>
  <c r="C856" i="6"/>
  <c r="C456" i="6"/>
  <c r="C1056" i="6"/>
  <c r="C906" i="6"/>
  <c r="C756" i="6"/>
  <c r="C606" i="6"/>
  <c r="C956" i="6"/>
  <c r="C806" i="6"/>
  <c r="C656" i="6"/>
  <c r="C506" i="6"/>
  <c r="C1006" i="6"/>
  <c r="C706" i="6"/>
  <c r="C556" i="6"/>
  <c r="C1506" i="6"/>
  <c r="C1356" i="6"/>
  <c r="C1406" i="6"/>
  <c r="C1256" i="6"/>
  <c r="C1306" i="6"/>
  <c r="C1206" i="6"/>
  <c r="C1156" i="6"/>
  <c r="G7" i="6"/>
  <c r="C7" i="6"/>
  <c r="C6" i="6"/>
  <c r="C56" i="6"/>
  <c r="B106" i="6"/>
  <c r="C106" i="6" s="1"/>
  <c r="A19" i="9" l="1"/>
  <c r="B19" i="9" s="1"/>
  <c r="A20" i="9"/>
  <c r="B20" i="9" s="1"/>
  <c r="A21" i="9"/>
  <c r="B21" i="9" s="1"/>
  <c r="A22" i="9"/>
  <c r="B22" i="9" s="1"/>
  <c r="A23" i="9"/>
  <c r="B23" i="9" s="1"/>
  <c r="A24" i="9"/>
  <c r="B24" i="9" s="1"/>
  <c r="A25" i="9"/>
  <c r="B25" i="9" s="1"/>
  <c r="A26" i="9"/>
  <c r="B26" i="9" s="1"/>
  <c r="A27" i="9"/>
  <c r="B27" i="9" s="1"/>
  <c r="A28" i="9"/>
  <c r="B28" i="9" s="1"/>
  <c r="A29" i="9"/>
  <c r="B29" i="9" s="1"/>
  <c r="A30" i="9"/>
  <c r="B30" i="9" s="1"/>
  <c r="A31" i="9"/>
  <c r="B31" i="9" s="1"/>
  <c r="A32" i="9"/>
  <c r="B32" i="9" s="1"/>
  <c r="A33" i="9"/>
  <c r="B33" i="9" s="1"/>
  <c r="A34" i="9"/>
  <c r="B34" i="9" s="1"/>
  <c r="A35" i="9"/>
  <c r="B35" i="9" s="1"/>
  <c r="A36" i="9"/>
  <c r="B36" i="9" s="1"/>
  <c r="A37" i="9"/>
  <c r="B37" i="9" s="1"/>
  <c r="A38" i="9"/>
  <c r="B38" i="9" s="1"/>
  <c r="A39" i="9"/>
  <c r="B39" i="9" s="1"/>
  <c r="A40" i="9"/>
  <c r="B40" i="9" s="1"/>
  <c r="A41" i="9"/>
  <c r="B41" i="9" s="1"/>
  <c r="A42" i="9"/>
  <c r="B42" i="9" s="1"/>
  <c r="A43" i="9"/>
  <c r="B43" i="9" s="1"/>
  <c r="A44" i="9"/>
  <c r="B44" i="9" s="1"/>
  <c r="A45" i="9"/>
  <c r="B45" i="9" s="1"/>
  <c r="A46" i="9"/>
  <c r="B46" i="9" s="1"/>
  <c r="A47" i="9"/>
  <c r="B47" i="9" s="1"/>
  <c r="A48" i="9"/>
  <c r="B48" i="9" s="1"/>
  <c r="A49" i="9"/>
  <c r="B49" i="9" s="1"/>
  <c r="A50" i="9"/>
  <c r="B50" i="9" s="1"/>
  <c r="A51" i="9"/>
  <c r="B51" i="9" s="1"/>
  <c r="A52" i="9"/>
  <c r="B52" i="9" s="1"/>
  <c r="A53" i="9"/>
  <c r="B53" i="9" s="1"/>
  <c r="A54" i="9"/>
  <c r="B54" i="9" s="1"/>
  <c r="A55" i="9"/>
  <c r="B55" i="9" s="1"/>
  <c r="A56" i="9"/>
  <c r="B56" i="9" s="1"/>
  <c r="A57" i="9"/>
  <c r="B57" i="9" s="1"/>
  <c r="A58" i="9"/>
  <c r="B58" i="9" s="1"/>
  <c r="A59" i="9"/>
  <c r="B59" i="9" s="1"/>
  <c r="A60" i="9"/>
  <c r="B60" i="9" s="1"/>
  <c r="A61" i="9"/>
  <c r="B61" i="9" s="1"/>
  <c r="A62" i="9"/>
  <c r="B62" i="9" s="1"/>
  <c r="A63" i="9"/>
  <c r="B63" i="9" s="1"/>
  <c r="C7" i="9"/>
  <c r="A149" i="6" l="1"/>
  <c r="A99" i="6"/>
  <c r="A49" i="6"/>
  <c r="F22" i="2" l="1"/>
  <c r="G22" i="2" s="1"/>
  <c r="F23" i="2"/>
  <c r="G23" i="2" s="1"/>
  <c r="F24" i="2"/>
  <c r="F28" i="2"/>
  <c r="F32" i="2"/>
  <c r="F36" i="2"/>
  <c r="F40" i="2"/>
  <c r="F44" i="2"/>
  <c r="F48" i="2"/>
  <c r="F52" i="2"/>
  <c r="F56" i="2"/>
  <c r="F60" i="2"/>
  <c r="F25" i="2"/>
  <c r="F29" i="2"/>
  <c r="F33" i="2"/>
  <c r="F37" i="2"/>
  <c r="F41" i="2"/>
  <c r="F45" i="2"/>
  <c r="F49" i="2"/>
  <c r="F53" i="2"/>
  <c r="F57" i="2"/>
  <c r="F61" i="2"/>
  <c r="F26" i="2"/>
  <c r="F30" i="2"/>
  <c r="F34" i="2"/>
  <c r="F38" i="2"/>
  <c r="F42" i="2"/>
  <c r="F46" i="2"/>
  <c r="F50" i="2"/>
  <c r="F54" i="2"/>
  <c r="F58" i="2"/>
  <c r="F62" i="2"/>
  <c r="F27" i="2"/>
  <c r="F31" i="2"/>
  <c r="F35" i="2"/>
  <c r="F39" i="2"/>
  <c r="F43" i="2"/>
  <c r="G43" i="2" s="1"/>
  <c r="F47" i="2"/>
  <c r="F51" i="2"/>
  <c r="F55" i="2"/>
  <c r="F59" i="2"/>
  <c r="F63" i="2"/>
  <c r="D297" i="11" l="1"/>
  <c r="D969" i="11"/>
  <c r="D968" i="11"/>
  <c r="D967" i="11"/>
  <c r="D966" i="11"/>
  <c r="D965" i="11"/>
  <c r="D964" i="11"/>
  <c r="D963" i="11"/>
  <c r="D962" i="11"/>
  <c r="D960" i="11"/>
  <c r="D959" i="11"/>
  <c r="D958" i="11"/>
  <c r="D957" i="11"/>
  <c r="D956" i="11"/>
  <c r="D955" i="11"/>
  <c r="D953" i="11"/>
  <c r="D952" i="11"/>
  <c r="D951" i="11"/>
  <c r="D949" i="11"/>
  <c r="D948" i="11"/>
  <c r="D947" i="11"/>
  <c r="D945" i="11"/>
  <c r="D944" i="11"/>
  <c r="D943" i="11"/>
  <c r="D942" i="11"/>
  <c r="D941" i="11"/>
  <c r="D940" i="11"/>
  <c r="D939" i="11"/>
  <c r="D938" i="11"/>
  <c r="D937" i="11"/>
  <c r="D936" i="11"/>
  <c r="D935" i="11"/>
  <c r="D933" i="11"/>
  <c r="D932" i="11"/>
  <c r="D931" i="11"/>
  <c r="D930" i="11"/>
  <c r="D929" i="11"/>
  <c r="D928" i="11"/>
  <c r="D927" i="11"/>
  <c r="D926" i="11"/>
  <c r="D925" i="11"/>
  <c r="D924" i="11"/>
  <c r="D923" i="11"/>
  <c r="D922" i="11"/>
  <c r="D921" i="11"/>
  <c r="D920" i="11"/>
  <c r="D919" i="11"/>
  <c r="D918" i="11"/>
  <c r="D917" i="11"/>
  <c r="D915" i="11"/>
  <c r="D914" i="11"/>
  <c r="D913" i="11"/>
  <c r="D912" i="11"/>
  <c r="D911" i="11"/>
  <c r="D910" i="11"/>
  <c r="D909" i="11"/>
  <c r="D907" i="11"/>
  <c r="D906" i="11"/>
  <c r="D905" i="11"/>
  <c r="D904" i="11"/>
  <c r="D903" i="11"/>
  <c r="D902" i="11"/>
  <c r="D901" i="11"/>
  <c r="D899" i="11"/>
  <c r="D898" i="11"/>
  <c r="D897" i="11"/>
  <c r="D896" i="11"/>
  <c r="D895" i="11"/>
  <c r="D894" i="11"/>
  <c r="D892" i="11"/>
  <c r="D891" i="11"/>
  <c r="D890" i="11"/>
  <c r="D889" i="11"/>
  <c r="D887" i="11"/>
  <c r="D886" i="11"/>
  <c r="D885" i="11"/>
  <c r="D883" i="11"/>
  <c r="D882" i="11"/>
  <c r="D881" i="11"/>
  <c r="D880" i="11"/>
  <c r="D879" i="11"/>
  <c r="D878" i="11"/>
  <c r="D876" i="11"/>
  <c r="D875" i="11"/>
  <c r="D874" i="11"/>
  <c r="D873" i="11"/>
  <c r="D872" i="11"/>
  <c r="D871" i="11"/>
  <c r="D870" i="11"/>
  <c r="D868" i="11"/>
  <c r="D867" i="11"/>
  <c r="D866" i="11"/>
  <c r="D865" i="11"/>
  <c r="D864" i="11"/>
  <c r="D863" i="11"/>
  <c r="D862" i="11"/>
  <c r="D860" i="11"/>
  <c r="D859" i="11"/>
  <c r="D858" i="11"/>
  <c r="D857" i="11"/>
  <c r="D856" i="11"/>
  <c r="D855" i="11"/>
  <c r="D854" i="11"/>
  <c r="D853" i="11"/>
  <c r="D852" i="11"/>
  <c r="D850" i="11"/>
  <c r="D849" i="11"/>
  <c r="D848" i="11"/>
  <c r="D847" i="11"/>
  <c r="D846" i="11"/>
  <c r="D844" i="11"/>
  <c r="D843" i="11"/>
  <c r="D842" i="11"/>
  <c r="D841" i="11"/>
  <c r="D840" i="11"/>
  <c r="D839" i="11"/>
  <c r="D838" i="11"/>
  <c r="D837" i="11"/>
  <c r="D836" i="11"/>
  <c r="D835" i="11"/>
  <c r="D833" i="11"/>
  <c r="D832" i="11"/>
  <c r="D831" i="11"/>
  <c r="D830" i="11"/>
  <c r="D829" i="11"/>
  <c r="D828" i="11"/>
  <c r="D827" i="11"/>
  <c r="D826" i="11"/>
  <c r="D825" i="11"/>
  <c r="D823" i="11"/>
  <c r="D822" i="11"/>
  <c r="D821" i="11"/>
  <c r="D820" i="11"/>
  <c r="D819" i="11"/>
  <c r="D818" i="11"/>
  <c r="D817" i="11"/>
  <c r="D816" i="11"/>
  <c r="D815" i="11"/>
  <c r="D813" i="11"/>
  <c r="D812" i="11"/>
  <c r="D811" i="11"/>
  <c r="D809" i="11"/>
  <c r="D808" i="11"/>
  <c r="D807" i="11"/>
  <c r="D806" i="11"/>
  <c r="D805" i="11"/>
  <c r="D803" i="11"/>
  <c r="D802" i="11"/>
  <c r="D801" i="11"/>
  <c r="D800" i="11"/>
  <c r="D799" i="11"/>
  <c r="D797" i="11"/>
  <c r="D796" i="11"/>
  <c r="D795" i="11"/>
  <c r="D794" i="11"/>
  <c r="D793" i="11"/>
  <c r="D792" i="11"/>
  <c r="D790" i="11"/>
  <c r="D789" i="11"/>
  <c r="D788" i="11"/>
  <c r="D787" i="11"/>
  <c r="D786" i="11"/>
  <c r="D785" i="11"/>
  <c r="D783" i="11"/>
  <c r="D782" i="11"/>
  <c r="D781" i="11"/>
  <c r="D779" i="11"/>
  <c r="D778" i="11"/>
  <c r="D777" i="11"/>
  <c r="D776" i="11"/>
  <c r="D775" i="11"/>
  <c r="D773" i="11"/>
  <c r="D772" i="11"/>
  <c r="D771" i="11"/>
  <c r="D770" i="11"/>
  <c r="D769" i="11"/>
  <c r="D767" i="11"/>
  <c r="D765" i="11"/>
  <c r="D764" i="11"/>
  <c r="D763" i="11"/>
  <c r="D762" i="11"/>
  <c r="D754" i="11"/>
  <c r="D753" i="11"/>
  <c r="D752" i="11"/>
  <c r="D751" i="11"/>
  <c r="D750" i="11"/>
  <c r="D749" i="11"/>
  <c r="D748" i="11"/>
  <c r="D747" i="11"/>
  <c r="D746" i="11"/>
  <c r="D745" i="11"/>
  <c r="D744" i="11"/>
  <c r="D743" i="11"/>
  <c r="D742" i="11"/>
  <c r="D741" i="11"/>
  <c r="D740" i="11"/>
  <c r="D739" i="11"/>
  <c r="D738" i="11"/>
  <c r="D737" i="11"/>
  <c r="D736" i="11"/>
  <c r="D735" i="11"/>
  <c r="D734" i="11"/>
  <c r="D733" i="11"/>
  <c r="D732" i="11"/>
  <c r="D731" i="11"/>
  <c r="D730" i="11"/>
  <c r="D729" i="11"/>
  <c r="D728" i="11"/>
  <c r="D727" i="11"/>
  <c r="D726" i="11"/>
  <c r="D725" i="11"/>
  <c r="D724" i="11"/>
  <c r="D723" i="11"/>
  <c r="D722" i="11"/>
  <c r="D721" i="11"/>
  <c r="D720" i="11"/>
  <c r="D716" i="11"/>
  <c r="D715" i="11"/>
  <c r="D714" i="11"/>
  <c r="D713" i="11"/>
  <c r="D712" i="11"/>
  <c r="D711" i="11"/>
  <c r="D710" i="11"/>
  <c r="D709" i="11"/>
  <c r="D708" i="11"/>
  <c r="D707" i="11"/>
  <c r="D706" i="11"/>
  <c r="D705" i="11"/>
  <c r="D704" i="11"/>
  <c r="D703" i="11"/>
  <c r="D702" i="11"/>
  <c r="D701" i="11"/>
  <c r="D700" i="11"/>
  <c r="D699" i="11"/>
  <c r="D698" i="11"/>
  <c r="D697" i="11"/>
  <c r="D696" i="11"/>
  <c r="D695" i="11"/>
  <c r="D694" i="11"/>
  <c r="D693" i="11"/>
  <c r="D692" i="11"/>
  <c r="D691" i="11"/>
  <c r="D690" i="11"/>
  <c r="D689" i="11"/>
  <c r="D688" i="11"/>
  <c r="D687" i="11"/>
  <c r="D686" i="11"/>
  <c r="D685" i="11"/>
  <c r="D684" i="11"/>
  <c r="D683" i="11"/>
  <c r="D682" i="11"/>
  <c r="D679" i="11"/>
  <c r="D678" i="11"/>
  <c r="D677" i="11"/>
  <c r="D676" i="11"/>
  <c r="D675" i="11"/>
  <c r="D674" i="11"/>
  <c r="D673" i="11"/>
  <c r="D672" i="11"/>
  <c r="D671" i="11"/>
  <c r="D670" i="11"/>
  <c r="D669" i="11"/>
  <c r="D668" i="11"/>
  <c r="D667" i="11"/>
  <c r="D666" i="11"/>
  <c r="D665" i="11"/>
  <c r="D664" i="11"/>
  <c r="D663" i="11"/>
  <c r="D662" i="11"/>
  <c r="D661" i="11"/>
  <c r="D660" i="11"/>
  <c r="D659" i="11"/>
  <c r="D658" i="11"/>
  <c r="D657" i="11"/>
  <c r="D656" i="11"/>
  <c r="D655" i="11"/>
  <c r="D654" i="11"/>
  <c r="D653" i="11"/>
  <c r="D652" i="11"/>
  <c r="D651" i="11"/>
  <c r="D650" i="11"/>
  <c r="D649" i="11"/>
  <c r="D648" i="11"/>
  <c r="D647" i="11"/>
  <c r="D646" i="11"/>
  <c r="D645" i="11"/>
  <c r="D644" i="11"/>
  <c r="D643" i="11"/>
  <c r="D642" i="11"/>
  <c r="D641" i="11"/>
  <c r="D640" i="11"/>
  <c r="D639" i="11"/>
  <c r="D638" i="11"/>
  <c r="D637" i="11"/>
  <c r="D636" i="11"/>
  <c r="D635" i="11"/>
  <c r="D634" i="11"/>
  <c r="D633" i="11"/>
  <c r="D632" i="11"/>
  <c r="D631" i="11"/>
  <c r="D630" i="11"/>
  <c r="D629" i="11"/>
  <c r="D628" i="11"/>
  <c r="D627" i="11"/>
  <c r="D626" i="11"/>
  <c r="D625" i="11"/>
  <c r="D624" i="11"/>
  <c r="D623" i="11"/>
  <c r="D622" i="11"/>
  <c r="D621" i="11"/>
  <c r="D620" i="11"/>
  <c r="D619" i="11"/>
  <c r="D618" i="11"/>
  <c r="D617" i="11"/>
  <c r="D616" i="11"/>
  <c r="D615" i="11"/>
  <c r="D614" i="11"/>
  <c r="D613" i="11"/>
  <c r="D612" i="11"/>
  <c r="D611" i="11"/>
  <c r="D610" i="11"/>
  <c r="D609" i="11"/>
  <c r="D608" i="11"/>
  <c r="D607" i="11"/>
  <c r="D606" i="11"/>
  <c r="D605" i="11"/>
  <c r="D604" i="11"/>
  <c r="D603" i="11"/>
  <c r="D602" i="11"/>
  <c r="D601" i="11"/>
  <c r="D600" i="11"/>
  <c r="D599" i="11"/>
  <c r="D598" i="11"/>
  <c r="D597" i="11"/>
  <c r="D596" i="11"/>
  <c r="D595" i="11"/>
  <c r="D594" i="11"/>
  <c r="D593" i="11"/>
  <c r="D592" i="11"/>
  <c r="D591" i="11"/>
  <c r="D590" i="11"/>
  <c r="D589" i="11"/>
  <c r="D588" i="11"/>
  <c r="D587" i="11"/>
  <c r="D586" i="11"/>
  <c r="D585" i="11"/>
  <c r="D584" i="11"/>
  <c r="D583" i="11"/>
  <c r="D582" i="11"/>
  <c r="D581" i="11"/>
  <c r="D580" i="11"/>
  <c r="D579" i="11"/>
  <c r="D578" i="11"/>
  <c r="D577" i="11"/>
  <c r="D576" i="11"/>
  <c r="D575" i="11"/>
  <c r="D574" i="11"/>
  <c r="D573" i="11"/>
  <c r="D572" i="11"/>
  <c r="D571" i="11"/>
  <c r="D570" i="11"/>
  <c r="D569" i="11"/>
  <c r="D568" i="11"/>
  <c r="D567" i="11"/>
  <c r="D566" i="11"/>
  <c r="D565" i="11"/>
  <c r="D564" i="11"/>
  <c r="D563" i="11"/>
  <c r="D562" i="11"/>
  <c r="D561" i="11"/>
  <c r="D560" i="11"/>
  <c r="D559" i="11"/>
  <c r="D553" i="11"/>
  <c r="D552" i="11"/>
  <c r="D551" i="11"/>
  <c r="D550" i="11"/>
  <c r="D549" i="11"/>
  <c r="D548" i="11"/>
  <c r="D547" i="11"/>
  <c r="D546" i="11"/>
  <c r="D545" i="11"/>
  <c r="D544" i="11"/>
  <c r="D543" i="11"/>
  <c r="D542" i="11"/>
  <c r="D541" i="11"/>
  <c r="D540" i="11"/>
  <c r="D539" i="11"/>
  <c r="D538" i="11"/>
  <c r="D537" i="11"/>
  <c r="D536" i="11"/>
  <c r="D535" i="11"/>
  <c r="D534" i="11"/>
  <c r="D533" i="11"/>
  <c r="D532" i="11"/>
  <c r="D522" i="11"/>
  <c r="D519" i="11"/>
  <c r="D518" i="11"/>
  <c r="D517" i="11"/>
  <c r="D516" i="11"/>
  <c r="D515" i="11"/>
  <c r="D505" i="11"/>
  <c r="D504" i="11"/>
  <c r="D503" i="11"/>
  <c r="D502" i="11"/>
  <c r="D500" i="11"/>
  <c r="D499" i="11"/>
  <c r="D498" i="11"/>
  <c r="D497" i="11"/>
  <c r="D496" i="11"/>
  <c r="D495" i="11"/>
  <c r="D494" i="11"/>
  <c r="D493" i="11"/>
  <c r="D492" i="11"/>
  <c r="D491" i="11"/>
  <c r="D490" i="11"/>
  <c r="D482" i="11"/>
  <c r="D481" i="11"/>
  <c r="D480" i="11"/>
  <c r="D479" i="11"/>
  <c r="D478" i="11"/>
  <c r="D477" i="11"/>
  <c r="D474" i="11"/>
  <c r="D473" i="11"/>
  <c r="D472" i="11"/>
  <c r="D471" i="11"/>
  <c r="D470" i="11"/>
  <c r="D469" i="11"/>
  <c r="D468" i="11"/>
  <c r="D467" i="11"/>
  <c r="D466" i="11"/>
  <c r="D465" i="11"/>
  <c r="D464" i="11"/>
  <c r="D463" i="11"/>
  <c r="D462" i="11"/>
  <c r="D461" i="11"/>
  <c r="D460" i="11"/>
  <c r="D459" i="11"/>
  <c r="D458" i="11"/>
  <c r="D457" i="11"/>
  <c r="D456" i="11"/>
  <c r="D455" i="11"/>
  <c r="D454" i="11"/>
  <c r="D445" i="11"/>
  <c r="D444" i="11"/>
  <c r="D443" i="11"/>
  <c r="D442" i="11"/>
  <c r="D441" i="11"/>
  <c r="D440" i="11"/>
  <c r="D439" i="11"/>
  <c r="D438" i="11"/>
  <c r="D437" i="11"/>
  <c r="D436" i="11"/>
  <c r="D435" i="11"/>
  <c r="D434" i="11"/>
  <c r="D433" i="11"/>
  <c r="D432" i="11"/>
  <c r="D431" i="11"/>
  <c r="D430" i="11"/>
  <c r="D429" i="11"/>
  <c r="D428" i="11"/>
  <c r="D425" i="11"/>
  <c r="D424" i="11"/>
  <c r="D423" i="11"/>
  <c r="D422" i="11"/>
  <c r="D421" i="11"/>
  <c r="D420" i="11"/>
  <c r="D419" i="11"/>
  <c r="D418" i="11"/>
  <c r="D417" i="11"/>
  <c r="D416" i="11"/>
  <c r="D415" i="11"/>
  <c r="D414" i="11"/>
  <c r="D413" i="11"/>
  <c r="D412" i="11"/>
  <c r="D411" i="11"/>
  <c r="D410" i="11"/>
  <c r="D409" i="11"/>
  <c r="D408" i="11"/>
  <c r="D407" i="11"/>
  <c r="D406" i="11"/>
  <c r="D405" i="11"/>
  <c r="D404" i="11"/>
  <c r="D403" i="11"/>
  <c r="D402" i="11"/>
  <c r="D401" i="11"/>
  <c r="D400" i="11"/>
  <c r="D399" i="11"/>
  <c r="D398" i="11"/>
  <c r="D397" i="11"/>
  <c r="D396" i="11"/>
  <c r="D395" i="11"/>
  <c r="D394" i="11"/>
  <c r="D393" i="11"/>
  <c r="D392" i="11"/>
  <c r="D391" i="11"/>
  <c r="D390" i="11"/>
  <c r="D389" i="11"/>
  <c r="D388" i="11"/>
  <c r="D387" i="11"/>
  <c r="D386" i="11"/>
  <c r="D385" i="11"/>
  <c r="D384" i="11"/>
  <c r="D383" i="11"/>
  <c r="D382" i="11"/>
  <c r="D381" i="11"/>
  <c r="D380" i="11"/>
  <c r="D379" i="11"/>
  <c r="D378" i="11"/>
  <c r="D377" i="11"/>
  <c r="D376" i="11"/>
  <c r="D375" i="11"/>
  <c r="D374" i="11"/>
  <c r="D373" i="11"/>
  <c r="D372" i="11"/>
  <c r="D371" i="11"/>
  <c r="D370" i="11"/>
  <c r="D369" i="11"/>
  <c r="D368" i="11"/>
  <c r="D367" i="11"/>
  <c r="D366" i="11"/>
  <c r="D365" i="11"/>
  <c r="D364" i="11"/>
  <c r="D363" i="11"/>
  <c r="D362" i="11"/>
  <c r="D361" i="11"/>
  <c r="D360" i="11"/>
  <c r="D359" i="11"/>
  <c r="D358" i="11"/>
  <c r="D357" i="11"/>
  <c r="D356" i="11"/>
  <c r="D355" i="11"/>
  <c r="D354" i="11"/>
  <c r="D353" i="11"/>
  <c r="D352" i="11"/>
  <c r="D351" i="11"/>
  <c r="D350" i="11"/>
  <c r="D349" i="11"/>
  <c r="D348" i="11"/>
  <c r="D347" i="11"/>
  <c r="D346" i="11"/>
  <c r="D345" i="11"/>
  <c r="D344" i="11"/>
  <c r="D343" i="11"/>
  <c r="D342" i="11"/>
  <c r="D341" i="11"/>
  <c r="D340" i="11"/>
  <c r="D339" i="11"/>
  <c r="D338" i="11"/>
  <c r="D337" i="11"/>
  <c r="D336" i="11"/>
  <c r="D335" i="11"/>
  <c r="D334" i="11"/>
  <c r="D333" i="11"/>
  <c r="D332" i="11"/>
  <c r="D331" i="11"/>
  <c r="D330" i="11"/>
  <c r="D329" i="11"/>
  <c r="D328" i="11"/>
  <c r="D327" i="11"/>
  <c r="D326" i="11"/>
  <c r="D325" i="11"/>
  <c r="D324" i="11"/>
  <c r="D323" i="11"/>
  <c r="D322" i="11"/>
  <c r="D321" i="11"/>
  <c r="D320" i="11"/>
  <c r="D319" i="11"/>
  <c r="D318" i="11"/>
  <c r="D317" i="11"/>
  <c r="D316" i="11"/>
  <c r="D315" i="11"/>
  <c r="D314" i="11"/>
  <c r="D313" i="11"/>
  <c r="D312" i="11"/>
  <c r="D311" i="11"/>
  <c r="D310" i="11"/>
  <c r="D309" i="11"/>
  <c r="D308" i="11"/>
  <c r="D307" i="11"/>
  <c r="D306" i="11"/>
  <c r="D298" i="11"/>
  <c r="D296" i="11"/>
  <c r="D295" i="11"/>
  <c r="D294" i="11"/>
  <c r="D293" i="11"/>
  <c r="D292" i="11"/>
  <c r="D291" i="11"/>
  <c r="D283" i="11"/>
  <c r="D282" i="11"/>
  <c r="D281" i="11"/>
  <c r="D280" i="11"/>
  <c r="D279" i="11"/>
  <c r="D278" i="11"/>
  <c r="D277" i="11"/>
  <c r="D276" i="11"/>
  <c r="D267" i="11"/>
  <c r="D259" i="11"/>
  <c r="D258" i="11"/>
  <c r="D257" i="11"/>
  <c r="D256" i="11"/>
  <c r="D255" i="11"/>
  <c r="D254" i="11"/>
  <c r="D253" i="11"/>
  <c r="D252" i="11"/>
  <c r="D251" i="11"/>
  <c r="D250" i="11"/>
  <c r="D249" i="11"/>
  <c r="D248" i="11"/>
  <c r="D247" i="11"/>
  <c r="D246" i="11"/>
  <c r="D245" i="11"/>
  <c r="D244" i="11"/>
  <c r="D232" i="11"/>
  <c r="D231" i="11"/>
  <c r="D230" i="11"/>
  <c r="D229" i="11"/>
  <c r="D228" i="11"/>
  <c r="D227" i="11"/>
  <c r="D220" i="11"/>
  <c r="D219" i="11"/>
  <c r="D218" i="11"/>
  <c r="D217" i="11"/>
  <c r="D216" i="11"/>
  <c r="D215" i="11"/>
  <c r="D214" i="11"/>
  <c r="D213" i="11"/>
  <c r="D212" i="11"/>
  <c r="D211" i="11"/>
  <c r="D210" i="11"/>
  <c r="D209" i="11"/>
  <c r="D208" i="11"/>
  <c r="D207" i="11"/>
  <c r="D206" i="11"/>
  <c r="D205" i="11"/>
  <c r="D204" i="11"/>
  <c r="D203" i="11"/>
  <c r="D202" i="11"/>
  <c r="D201" i="11"/>
  <c r="D200" i="11"/>
  <c r="D199" i="11"/>
  <c r="D198" i="11"/>
  <c r="D197" i="11"/>
  <c r="D196" i="11"/>
  <c r="D195" i="11"/>
  <c r="D194" i="11"/>
  <c r="D193" i="11"/>
  <c r="D192" i="11"/>
  <c r="D191" i="11"/>
  <c r="D190" i="11"/>
  <c r="D189" i="11"/>
  <c r="D188" i="11"/>
  <c r="D187" i="11"/>
  <c r="D186" i="11"/>
  <c r="D185" i="11"/>
  <c r="D184" i="11"/>
  <c r="D183" i="11"/>
  <c r="D182" i="11"/>
  <c r="D181" i="11"/>
  <c r="D180" i="11"/>
  <c r="D179" i="11"/>
  <c r="D178" i="11"/>
  <c r="D177" i="11"/>
  <c r="D176" i="11"/>
  <c r="D175" i="11"/>
  <c r="D174" i="11"/>
  <c r="D173" i="11"/>
  <c r="D172" i="11"/>
  <c r="D171" i="11"/>
  <c r="D170" i="11"/>
  <c r="D169" i="11"/>
  <c r="D168" i="11"/>
  <c r="D167" i="11"/>
  <c r="D166" i="11"/>
  <c r="D165" i="11"/>
  <c r="D164" i="11"/>
  <c r="D163" i="11"/>
  <c r="D162" i="11"/>
  <c r="D161" i="11"/>
  <c r="D160" i="11"/>
  <c r="D159" i="11"/>
  <c r="D158" i="11"/>
  <c r="D157" i="11"/>
  <c r="D156" i="11"/>
  <c r="D155" i="11"/>
  <c r="D154" i="11"/>
  <c r="D153" i="11"/>
  <c r="D152" i="11"/>
  <c r="D151" i="11"/>
  <c r="D150" i="11"/>
  <c r="D149" i="11"/>
  <c r="D148" i="11"/>
  <c r="D147" i="11"/>
  <c r="D146" i="11"/>
  <c r="D145" i="11"/>
  <c r="D144" i="11"/>
  <c r="D143" i="11"/>
  <c r="D142" i="11"/>
  <c r="D141" i="11"/>
  <c r="D140" i="11"/>
  <c r="D139" i="11"/>
  <c r="D138" i="11"/>
  <c r="D137" i="11"/>
  <c r="D136" i="11"/>
  <c r="D135" i="11"/>
  <c r="D134" i="11"/>
  <c r="D133" i="11"/>
  <c r="D132" i="11"/>
  <c r="D131" i="11"/>
  <c r="D130" i="11"/>
  <c r="D129" i="11"/>
  <c r="D128" i="11"/>
  <c r="D127" i="11"/>
  <c r="D126" i="11"/>
  <c r="D125" i="11"/>
  <c r="D124" i="11"/>
  <c r="D123" i="11"/>
  <c r="D122" i="11"/>
  <c r="D121" i="11"/>
  <c r="D120" i="11"/>
  <c r="D119" i="11"/>
  <c r="D118" i="11"/>
  <c r="D117" i="11"/>
  <c r="D116" i="11"/>
  <c r="D115" i="11"/>
  <c r="D114" i="11"/>
  <c r="D113" i="11"/>
  <c r="D112" i="11"/>
  <c r="D111" i="11"/>
  <c r="D110" i="11"/>
  <c r="D109" i="11"/>
  <c r="D108" i="11"/>
  <c r="D107" i="11"/>
  <c r="D106" i="11"/>
  <c r="D105" i="11"/>
  <c r="D104" i="11"/>
  <c r="D103" i="11"/>
  <c r="D102" i="11"/>
  <c r="D101" i="11"/>
  <c r="D100" i="11"/>
  <c r="D99" i="11"/>
  <c r="D98" i="11"/>
  <c r="D97" i="11"/>
  <c r="D96" i="11"/>
  <c r="D95" i="11"/>
  <c r="D94" i="11"/>
  <c r="D93" i="11"/>
  <c r="D92" i="11"/>
  <c r="D91" i="11"/>
  <c r="D90" i="11"/>
  <c r="D89" i="11"/>
  <c r="D88" i="11"/>
  <c r="D87" i="11"/>
  <c r="D86" i="11"/>
  <c r="D85" i="11"/>
  <c r="D84" i="11"/>
  <c r="D83" i="11"/>
  <c r="D82" i="11"/>
  <c r="D81" i="11"/>
  <c r="D80" i="11"/>
  <c r="D79" i="11"/>
  <c r="D78" i="11"/>
  <c r="D77" i="11"/>
  <c r="D76" i="11"/>
  <c r="D75" i="11"/>
  <c r="D74" i="11"/>
  <c r="D73" i="11"/>
  <c r="D72" i="11"/>
  <c r="D71" i="11"/>
  <c r="D70" i="11"/>
  <c r="D69" i="11"/>
  <c r="D68" i="11"/>
  <c r="D67" i="11"/>
  <c r="D66" i="11"/>
  <c r="D65" i="11"/>
  <c r="D64" i="11"/>
  <c r="D63" i="11"/>
  <c r="D62" i="11"/>
  <c r="D61" i="11"/>
  <c r="D60" i="11"/>
  <c r="D59" i="11"/>
  <c r="D58" i="11"/>
  <c r="D57" i="11"/>
  <c r="D56" i="11"/>
  <c r="D55" i="11"/>
  <c r="D54" i="11"/>
  <c r="D53" i="11"/>
  <c r="D52" i="11"/>
  <c r="D51" i="11"/>
  <c r="D50" i="11"/>
  <c r="D49" i="11"/>
  <c r="D48" i="11"/>
  <c r="D47" i="11"/>
  <c r="D46" i="11"/>
  <c r="D45" i="11"/>
  <c r="D44" i="11"/>
  <c r="D43" i="11"/>
  <c r="D42" i="11"/>
  <c r="D41"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D11" i="11"/>
  <c r="D10" i="11"/>
  <c r="D9" i="11"/>
  <c r="D8" i="11"/>
  <c r="D7" i="11"/>
  <c r="D6" i="11"/>
  <c r="Y18" i="9" l="1"/>
  <c r="Y19" i="9"/>
  <c r="G146" i="6" l="1"/>
  <c r="G145" i="6"/>
  <c r="G144" i="6"/>
  <c r="G143" i="6"/>
  <c r="G142" i="6"/>
  <c r="G141" i="6"/>
  <c r="G140" i="6"/>
  <c r="G139" i="6"/>
  <c r="G138" i="6"/>
  <c r="G135" i="6"/>
  <c r="G134" i="6"/>
  <c r="G133" i="6"/>
  <c r="G132" i="6"/>
  <c r="G131" i="6"/>
  <c r="G128" i="6"/>
  <c r="G127" i="6"/>
  <c r="G126" i="6"/>
  <c r="G123" i="6"/>
  <c r="G122" i="6"/>
  <c r="G121" i="6"/>
  <c r="G120" i="6"/>
  <c r="G119" i="6"/>
  <c r="G118" i="6"/>
  <c r="G117" i="6"/>
  <c r="G116" i="6"/>
  <c r="G115" i="6"/>
  <c r="G114" i="6"/>
  <c r="G113" i="6"/>
  <c r="G112" i="6"/>
  <c r="G96" i="6"/>
  <c r="G95" i="6"/>
  <c r="G94" i="6"/>
  <c r="G93" i="6"/>
  <c r="G92" i="6"/>
  <c r="G91" i="6"/>
  <c r="G90" i="6"/>
  <c r="G89" i="6"/>
  <c r="G88" i="6"/>
  <c r="G85" i="6"/>
  <c r="G84" i="6"/>
  <c r="G83" i="6"/>
  <c r="G82" i="6"/>
  <c r="G79" i="6"/>
  <c r="G78" i="6"/>
  <c r="G77" i="6"/>
  <c r="G76" i="6"/>
  <c r="G73" i="6"/>
  <c r="G72" i="6"/>
  <c r="G71" i="6"/>
  <c r="G70" i="6"/>
  <c r="G69" i="6"/>
  <c r="G68" i="6"/>
  <c r="G67" i="6"/>
  <c r="G66" i="6"/>
  <c r="G65" i="6"/>
  <c r="G64" i="6"/>
  <c r="G63" i="6"/>
  <c r="G62" i="6"/>
  <c r="B103" i="6"/>
  <c r="B53" i="6"/>
  <c r="B3" i="6"/>
  <c r="G97" i="6" l="1"/>
  <c r="G136" i="6"/>
  <c r="G86" i="6"/>
  <c r="G147" i="6"/>
  <c r="G124" i="6"/>
  <c r="G74" i="6"/>
  <c r="B105" i="6"/>
  <c r="G104" i="6"/>
  <c r="B104" i="6"/>
  <c r="B102" i="6"/>
  <c r="B55" i="6"/>
  <c r="G54" i="6"/>
  <c r="B54" i="6"/>
  <c r="B52" i="6"/>
  <c r="B5" i="6"/>
  <c r="G4" i="6"/>
  <c r="B4" i="6"/>
  <c r="B2" i="6"/>
  <c r="B149" i="6"/>
  <c r="B99" i="6"/>
  <c r="B49" i="6"/>
  <c r="G99" i="6" l="1"/>
  <c r="G149" i="6"/>
  <c r="F21" i="2" s="1"/>
  <c r="C32" i="8"/>
  <c r="C11" i="8"/>
  <c r="A18" i="9"/>
  <c r="B18" i="9" s="1"/>
  <c r="F20" i="2" l="1"/>
  <c r="G20" i="2" s="1"/>
  <c r="G21" i="2"/>
  <c r="D13" i="8"/>
  <c r="D20" i="8"/>
  <c r="D34" i="8"/>
  <c r="D40" i="8"/>
  <c r="D39" i="8"/>
  <c r="D23" i="8"/>
  <c r="D21" i="8"/>
  <c r="D27" i="8"/>
  <c r="D25" i="8"/>
  <c r="D28" i="8"/>
  <c r="D24" i="8"/>
  <c r="D26" i="8"/>
  <c r="D22" i="8"/>
  <c r="D41" i="8"/>
  <c r="D37" i="8"/>
  <c r="D42" i="8"/>
  <c r="D38" i="8"/>
  <c r="D36" i="8"/>
  <c r="D12" i="8"/>
  <c r="D16" i="8"/>
  <c r="D44" i="8"/>
  <c r="D29" i="8"/>
  <c r="D18" i="8"/>
  <c r="D33" i="8"/>
  <c r="D43" i="8"/>
  <c r="C48" i="8"/>
  <c r="E20" i="8" s="1"/>
  <c r="D46" i="8"/>
  <c r="D14" i="8"/>
  <c r="D45" i="8"/>
  <c r="D35" i="8"/>
  <c r="D30" i="8"/>
  <c r="D19" i="8"/>
  <c r="D15" i="8"/>
  <c r="D17" i="8"/>
  <c r="E40" i="8" l="1"/>
  <c r="E39" i="8"/>
  <c r="E12" i="8"/>
  <c r="E21" i="8"/>
  <c r="E23" i="8"/>
  <c r="E25" i="8"/>
  <c r="E27" i="8"/>
  <c r="E41" i="8"/>
  <c r="E36" i="8"/>
  <c r="E38" i="8"/>
  <c r="E42" i="8"/>
  <c r="E37" i="8"/>
  <c r="E22" i="8"/>
  <c r="E24" i="8"/>
  <c r="E26" i="8"/>
  <c r="E28" i="8"/>
  <c r="D11" i="8"/>
  <c r="E46" i="8"/>
  <c r="E13" i="8"/>
  <c r="E45" i="8"/>
  <c r="E35" i="8"/>
  <c r="E14" i="8"/>
  <c r="E18" i="8"/>
  <c r="E29" i="8"/>
  <c r="E44" i="8"/>
  <c r="E34" i="8"/>
  <c r="E15" i="8"/>
  <c r="E19" i="8"/>
  <c r="E30" i="8"/>
  <c r="E43" i="8"/>
  <c r="E33" i="8"/>
  <c r="E16" i="8"/>
  <c r="E17" i="8"/>
  <c r="E48" i="8" l="1"/>
  <c r="G19" i="6"/>
  <c r="G20" i="6"/>
  <c r="D32" i="8" l="1"/>
  <c r="C5" i="8" l="1"/>
  <c r="B4" i="8"/>
  <c r="B3" i="8"/>
  <c r="B2" i="8"/>
  <c r="B1" i="8"/>
  <c r="C10" i="9" l="1"/>
  <c r="C8" i="9"/>
  <c r="C6" i="9"/>
  <c r="C5" i="9"/>
  <c r="C4" i="9"/>
  <c r="C3" i="9"/>
  <c r="C2" i="9"/>
  <c r="C1" i="9"/>
  <c r="C9" i="9"/>
  <c r="B69" i="2"/>
  <c r="B72" i="2"/>
  <c r="Y64" i="9" l="1"/>
  <c r="Y63" i="9"/>
  <c r="Y62" i="9"/>
  <c r="Y61" i="9"/>
  <c r="Y60" i="9"/>
  <c r="Y59" i="9"/>
  <c r="Y58" i="9"/>
  <c r="Y57" i="9"/>
  <c r="Y56" i="9"/>
  <c r="Y55" i="9"/>
  <c r="Y54" i="9"/>
  <c r="Y53" i="9"/>
  <c r="Y52" i="9"/>
  <c r="Y51" i="9"/>
  <c r="Y50" i="9"/>
  <c r="Y49" i="9"/>
  <c r="Y48" i="9"/>
  <c r="Y47" i="9"/>
  <c r="Y46" i="9"/>
  <c r="Y45" i="9"/>
  <c r="Y44" i="9"/>
  <c r="Y43" i="9"/>
  <c r="Y42" i="9"/>
  <c r="Y41" i="9"/>
  <c r="Y40" i="9"/>
  <c r="Y39" i="9"/>
  <c r="Y38" i="9"/>
  <c r="Y37" i="9"/>
  <c r="Y36" i="9"/>
  <c r="Y35" i="9"/>
  <c r="Y34" i="9"/>
  <c r="Y33" i="9"/>
  <c r="Y32" i="9"/>
  <c r="Y31" i="9"/>
  <c r="Y30" i="9"/>
  <c r="Y29" i="9"/>
  <c r="Y28" i="9"/>
  <c r="Y27" i="9"/>
  <c r="Y26" i="9"/>
  <c r="Y25" i="9"/>
  <c r="Y24" i="9"/>
  <c r="Y23" i="9"/>
  <c r="Y22" i="9"/>
  <c r="Y21" i="9"/>
  <c r="Y20" i="9"/>
  <c r="G28" i="6" l="1"/>
  <c r="G31" i="6"/>
  <c r="G32" i="6"/>
  <c r="G33" i="6"/>
  <c r="G34" i="6"/>
  <c r="G35" i="6"/>
  <c r="G42" i="6"/>
  <c r="G43" i="6"/>
  <c r="G44" i="6"/>
  <c r="G45" i="6"/>
  <c r="G46" i="6"/>
  <c r="G21" i="6"/>
  <c r="G22" i="6"/>
  <c r="G23" i="6"/>
  <c r="G13" i="6"/>
  <c r="G14" i="6"/>
  <c r="G15" i="6"/>
  <c r="G16" i="6"/>
  <c r="G17" i="6"/>
  <c r="G18" i="6"/>
  <c r="B71" i="2" l="1"/>
  <c r="G12" i="6" l="1"/>
  <c r="G24" i="6" l="1"/>
  <c r="G26" i="6"/>
  <c r="G27" i="6"/>
  <c r="G39" i="6"/>
  <c r="G41" i="6"/>
  <c r="G40" i="6"/>
  <c r="G38" i="6"/>
  <c r="G36" i="6" l="1"/>
  <c r="G47" i="6"/>
  <c r="G49" i="6" l="1"/>
  <c r="G69" i="2"/>
  <c r="F19" i="2" l="1"/>
  <c r="G19" i="2" s="1"/>
  <c r="G65" i="2" s="1"/>
  <c r="H18" i="2" s="1"/>
  <c r="D18" i="9" s="1"/>
  <c r="H46" i="2" l="1"/>
  <c r="H47" i="2"/>
  <c r="D47" i="9" s="1"/>
  <c r="H40" i="2"/>
  <c r="D40" i="9" s="1"/>
  <c r="H41" i="2"/>
  <c r="D41" i="9" s="1"/>
  <c r="H34" i="2"/>
  <c r="D34" i="9" s="1"/>
  <c r="H35" i="2"/>
  <c r="D35" i="9" s="1"/>
  <c r="H20" i="2"/>
  <c r="D20" i="9" s="1"/>
  <c r="H52" i="2"/>
  <c r="D52" i="9" s="1"/>
  <c r="H21" i="2"/>
  <c r="D21" i="9" s="1"/>
  <c r="H61" i="2"/>
  <c r="D61" i="9" s="1"/>
  <c r="H22" i="2"/>
  <c r="D22" i="9" s="1"/>
  <c r="H49" i="2"/>
  <c r="D49" i="9" s="1"/>
  <c r="H42" i="2"/>
  <c r="D42" i="9" s="1"/>
  <c r="H60" i="2"/>
  <c r="D60" i="9" s="1"/>
  <c r="E68" i="2"/>
  <c r="B68" i="2" s="1"/>
  <c r="H30" i="2"/>
  <c r="D30" i="9" s="1"/>
  <c r="H62" i="2"/>
  <c r="D62" i="9" s="1"/>
  <c r="H31" i="2"/>
  <c r="D31" i="9" s="1"/>
  <c r="H63" i="2"/>
  <c r="D63" i="9" s="1"/>
  <c r="H24" i="2"/>
  <c r="D24" i="9" s="1"/>
  <c r="H56" i="2"/>
  <c r="D56" i="9" s="1"/>
  <c r="H25" i="2"/>
  <c r="D25" i="9" s="1"/>
  <c r="H50" i="2"/>
  <c r="D50" i="9" s="1"/>
  <c r="H51" i="2"/>
  <c r="D51" i="9" s="1"/>
  <c r="G67" i="2"/>
  <c r="H36" i="2"/>
  <c r="D36" i="9" s="1"/>
  <c r="H37" i="2"/>
  <c r="D37" i="9" s="1"/>
  <c r="H53" i="2"/>
  <c r="D53" i="9" s="1"/>
  <c r="H38" i="2"/>
  <c r="D38" i="9" s="1"/>
  <c r="H39" i="2"/>
  <c r="D39" i="9" s="1"/>
  <c r="H32" i="2"/>
  <c r="D32" i="9" s="1"/>
  <c r="H33" i="2"/>
  <c r="D33" i="9" s="1"/>
  <c r="H26" i="2"/>
  <c r="D26" i="9" s="1"/>
  <c r="H58" i="2"/>
  <c r="D58" i="9" s="1"/>
  <c r="H27" i="2"/>
  <c r="D27" i="9" s="1"/>
  <c r="H59" i="2"/>
  <c r="D59" i="9" s="1"/>
  <c r="H44" i="2"/>
  <c r="D44" i="9" s="1"/>
  <c r="H45" i="2"/>
  <c r="H19" i="2"/>
  <c r="D19" i="9" s="1"/>
  <c r="H54" i="2"/>
  <c r="D54" i="9" s="1"/>
  <c r="H23" i="2"/>
  <c r="D23" i="9" s="1"/>
  <c r="H55" i="2"/>
  <c r="D55" i="9" s="1"/>
  <c r="H48" i="2"/>
  <c r="D48" i="9" s="1"/>
  <c r="H57" i="2"/>
  <c r="D57" i="9" s="1"/>
  <c r="H43" i="2"/>
  <c r="D43" i="9" s="1"/>
  <c r="H28" i="2"/>
  <c r="D28" i="9" s="1"/>
  <c r="H29" i="2"/>
  <c r="D29" i="9" s="1"/>
  <c r="D46" i="9" l="1"/>
  <c r="D45" i="9"/>
  <c r="G68" i="2"/>
  <c r="G70" i="2" s="1"/>
  <c r="H65" i="2"/>
  <c r="G71" i="2" l="1"/>
  <c r="G72" i="2"/>
  <c r="I67" i="9"/>
  <c r="M67" i="9"/>
  <c r="U67" i="9"/>
  <c r="L67" i="9"/>
  <c r="T67" i="9"/>
  <c r="O67" i="9"/>
  <c r="W67" i="9"/>
  <c r="N67" i="9"/>
  <c r="V67" i="9"/>
  <c r="Q67" i="9"/>
  <c r="H67" i="9"/>
  <c r="P67" i="9"/>
  <c r="K67" i="9"/>
  <c r="S67" i="9"/>
  <c r="J67" i="9"/>
  <c r="R67" i="9"/>
  <c r="D65" i="9"/>
  <c r="F67" i="9"/>
  <c r="F68" i="9" s="1"/>
  <c r="G67" i="9"/>
  <c r="G74" i="2" l="1"/>
  <c r="G68" i="9"/>
  <c r="H68" i="9" s="1"/>
  <c r="I68" i="9" s="1"/>
  <c r="J68" i="9" s="1"/>
  <c r="K68" i="9" s="1"/>
  <c r="L68" i="9" s="1"/>
  <c r="M68" i="9" s="1"/>
  <c r="N68" i="9" s="1"/>
  <c r="O68" i="9" s="1"/>
  <c r="P68" i="9" s="1"/>
  <c r="Q68" i="9" s="1"/>
  <c r="R68" i="9" s="1"/>
  <c r="S68" i="9" s="1"/>
  <c r="T68" i="9" s="1"/>
  <c r="U68" i="9" s="1"/>
  <c r="V68" i="9" s="1"/>
  <c r="W68" i="9" s="1"/>
  <c r="I70" i="9" l="1"/>
  <c r="E79" i="2"/>
  <c r="V70" i="9"/>
  <c r="R70" i="9"/>
  <c r="S70" i="9"/>
  <c r="B1" i="7"/>
  <c r="K5" i="7" s="1"/>
  <c r="U70" i="9"/>
  <c r="E70" i="9"/>
  <c r="E71" i="9" s="1"/>
  <c r="H70" i="9"/>
  <c r="F70" i="9"/>
  <c r="J70" i="9"/>
  <c r="O70" i="9"/>
  <c r="L70" i="9"/>
  <c r="C11" i="9"/>
  <c r="C11" i="2"/>
  <c r="P70" i="9"/>
  <c r="M70" i="9"/>
  <c r="W70" i="9"/>
  <c r="Q70" i="9"/>
  <c r="K70" i="9"/>
  <c r="G70" i="9"/>
  <c r="N70" i="9"/>
  <c r="T70" i="9"/>
  <c r="J21" i="7" l="1"/>
  <c r="B2" i="7"/>
  <c r="I20" i="7" s="1"/>
  <c r="F71" i="9"/>
  <c r="G71" i="9" s="1"/>
  <c r="H71" i="9" s="1"/>
  <c r="I71" i="9" s="1"/>
  <c r="J71" i="9" s="1"/>
  <c r="K71" i="9" s="1"/>
  <c r="L71" i="9" s="1"/>
  <c r="M71" i="9" s="1"/>
  <c r="N71" i="9" s="1"/>
  <c r="O71" i="9" s="1"/>
  <c r="P71" i="9" s="1"/>
  <c r="Q71" i="9" s="1"/>
  <c r="R71" i="9" s="1"/>
  <c r="S71" i="9" s="1"/>
  <c r="T71" i="9" s="1"/>
  <c r="U71" i="9" s="1"/>
  <c r="V71" i="9" s="1"/>
  <c r="W71" i="9" s="1"/>
  <c r="J23" i="7" l="1"/>
  <c r="I17" i="7"/>
  <c r="I7" i="7"/>
  <c r="I18" i="7"/>
  <c r="J18" i="7" s="1"/>
  <c r="I8" i="7"/>
  <c r="J9" i="7" s="1"/>
  <c r="I14" i="7"/>
  <c r="I9" i="7"/>
  <c r="I12" i="7"/>
  <c r="I10" i="7"/>
  <c r="I13" i="7"/>
  <c r="J15" i="7" s="1"/>
  <c r="J14" i="7"/>
  <c r="I11" i="7" l="1"/>
  <c r="J11" i="7" s="1"/>
  <c r="I16" i="7"/>
  <c r="J16" i="7" s="1"/>
  <c r="J8" i="7"/>
  <c r="J13" i="7"/>
  <c r="J12" i="7"/>
  <c r="J7" i="7"/>
  <c r="J19" i="7"/>
  <c r="J10" i="7"/>
  <c r="J20" i="7"/>
  <c r="J17" i="7"/>
  <c r="A3" i="7" l="1"/>
  <c r="B77" i="2" s="1"/>
</calcChain>
</file>

<file path=xl/sharedStrings.xml><?xml version="1.0" encoding="utf-8"?>
<sst xmlns="http://schemas.openxmlformats.org/spreadsheetml/2006/main" count="3488" uniqueCount="1617">
  <si>
    <t>DESIGNACION</t>
  </si>
  <si>
    <t>UN.</t>
  </si>
  <si>
    <t>CANT.</t>
  </si>
  <si>
    <t>UNITARIO</t>
  </si>
  <si>
    <t xml:space="preserve"> </t>
  </si>
  <si>
    <t/>
  </si>
  <si>
    <t>gl</t>
  </si>
  <si>
    <t>m3</t>
  </si>
  <si>
    <t>m2</t>
  </si>
  <si>
    <t>HORMIGONES SIMPLES</t>
  </si>
  <si>
    <t>REVESTIMIENTOS</t>
  </si>
  <si>
    <t xml:space="preserve">TOTAL </t>
  </si>
  <si>
    <t xml:space="preserve">COMITENTE : </t>
  </si>
  <si>
    <t>OBRA :</t>
  </si>
  <si>
    <t xml:space="preserve">EMPRESA CONSTRUCTORA:  </t>
  </si>
  <si>
    <t>SUB TOTAL ( 4 )</t>
  </si>
  <si>
    <t>SUB TOTAL ( 1 )</t>
  </si>
  <si>
    <t>TOTAL ( 4 + 5 + 6 )</t>
  </si>
  <si>
    <t>COSTOS</t>
  </si>
  <si>
    <t>TOTAL DEL ITEM</t>
  </si>
  <si>
    <t>PORCENTAJE INCIDENCIA DEL ITEM</t>
  </si>
  <si>
    <t>LICITACIÓN N°:</t>
  </si>
  <si>
    <t>UBICACION:</t>
  </si>
  <si>
    <t>PLAZO DE OBRA:</t>
  </si>
  <si>
    <t>PRESUPUESTO OFICIAL:</t>
  </si>
  <si>
    <t>TOTAL COSTO</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</si>
  <si>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</si>
  <si>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</si>
  <si>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</si>
  <si>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</si>
  <si>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</si>
  <si>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</si>
  <si>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</si>
  <si>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</si>
  <si>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</si>
  <si>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</si>
  <si>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</si>
  <si>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</si>
  <si>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</si>
  <si>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</si>
  <si>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</si>
  <si>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</si>
  <si>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</si>
  <si>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</si>
  <si>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</si>
  <si>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</si>
  <si>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</si>
  <si>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0</t>
  </si>
  <si>
    <t>00</t>
  </si>
  <si>
    <t>01</t>
  </si>
  <si>
    <t xml:space="preserve">UNO </t>
  </si>
  <si>
    <t>02</t>
  </si>
  <si>
    <t xml:space="preserve">DOS </t>
  </si>
  <si>
    <t>03</t>
  </si>
  <si>
    <t xml:space="preserve">TRES </t>
  </si>
  <si>
    <t>04</t>
  </si>
  <si>
    <t xml:space="preserve">CUATRO </t>
  </si>
  <si>
    <t>05</t>
  </si>
  <si>
    <t xml:space="preserve">CINCO </t>
  </si>
  <si>
    <t>06</t>
  </si>
  <si>
    <t xml:space="preserve">SEIS </t>
  </si>
  <si>
    <t>07</t>
  </si>
  <si>
    <t xml:space="preserve">SIETE </t>
  </si>
  <si>
    <t>08</t>
  </si>
  <si>
    <t xml:space="preserve">OCHO </t>
  </si>
  <si>
    <t>09</t>
  </si>
  <si>
    <t xml:space="preserve">NUEVE </t>
  </si>
  <si>
    <t>1</t>
  </si>
  <si>
    <t xml:space="preserve">DIEZ </t>
  </si>
  <si>
    <t xml:space="preserve">CIENTO </t>
  </si>
  <si>
    <t xml:space="preserve">UN </t>
  </si>
  <si>
    <t>10</t>
  </si>
  <si>
    <t>11</t>
  </si>
  <si>
    <t xml:space="preserve">ONCE </t>
  </si>
  <si>
    <t>12</t>
  </si>
  <si>
    <t xml:space="preserve">DOCE </t>
  </si>
  <si>
    <t>13</t>
  </si>
  <si>
    <t xml:space="preserve">TRECE </t>
  </si>
  <si>
    <t>14</t>
  </si>
  <si>
    <t xml:space="preserve">CATORCE </t>
  </si>
  <si>
    <t>15</t>
  </si>
  <si>
    <t xml:space="preserve">QUINCE </t>
  </si>
  <si>
    <t xml:space="preserve">CON </t>
  </si>
  <si>
    <t>16</t>
  </si>
  <si>
    <t xml:space="preserve">DIECISEIS </t>
  </si>
  <si>
    <t>17</t>
  </si>
  <si>
    <t xml:space="preserve">DIECISIETE </t>
  </si>
  <si>
    <t>/100.-</t>
  </si>
  <si>
    <t>18</t>
  </si>
  <si>
    <t xml:space="preserve">DIECIOCHO </t>
  </si>
  <si>
    <t>19</t>
  </si>
  <si>
    <t xml:space="preserve">DIECINUEVE </t>
  </si>
  <si>
    <t>2</t>
  </si>
  <si>
    <t xml:space="preserve">VEINTE </t>
  </si>
  <si>
    <t xml:space="preserve">DOSCIENTOS </t>
  </si>
  <si>
    <t>20</t>
  </si>
  <si>
    <t>21</t>
  </si>
  <si>
    <t xml:space="preserve">VEINTIUNO </t>
  </si>
  <si>
    <t xml:space="preserve">VEINTIUN </t>
  </si>
  <si>
    <t>22</t>
  </si>
  <si>
    <t xml:space="preserve">VEINTIDOS </t>
  </si>
  <si>
    <t>23</t>
  </si>
  <si>
    <t xml:space="preserve">VEINTITRES </t>
  </si>
  <si>
    <t>24</t>
  </si>
  <si>
    <t xml:space="preserve">VEINTICUATRO </t>
  </si>
  <si>
    <t>25</t>
  </si>
  <si>
    <t xml:space="preserve">VEINTICINCO </t>
  </si>
  <si>
    <t>26</t>
  </si>
  <si>
    <t xml:space="preserve">VEINTISEIS </t>
  </si>
  <si>
    <t>27</t>
  </si>
  <si>
    <t xml:space="preserve">VEINTISIETE </t>
  </si>
  <si>
    <t>28</t>
  </si>
  <si>
    <t xml:space="preserve">VEINTIOCHO </t>
  </si>
  <si>
    <t>29</t>
  </si>
  <si>
    <t xml:space="preserve">VEINTINUEVE </t>
  </si>
  <si>
    <t>3</t>
  </si>
  <si>
    <t xml:space="preserve">TREINTA </t>
  </si>
  <si>
    <t xml:space="preserve">TRESCIENTOS </t>
  </si>
  <si>
    <t>4</t>
  </si>
  <si>
    <t xml:space="preserve">CUARENTA </t>
  </si>
  <si>
    <t xml:space="preserve">CUATROCIENTOS </t>
  </si>
  <si>
    <t>5</t>
  </si>
  <si>
    <t xml:space="preserve">CINCUENTA </t>
  </si>
  <si>
    <t xml:space="preserve">QUINIENTOS </t>
  </si>
  <si>
    <t>6</t>
  </si>
  <si>
    <t xml:space="preserve">SESENTA </t>
  </si>
  <si>
    <t xml:space="preserve">SEISCIENTOS </t>
  </si>
  <si>
    <t>7</t>
  </si>
  <si>
    <t xml:space="preserve">SETENTA </t>
  </si>
  <si>
    <t xml:space="preserve">SETECIENTOS </t>
  </si>
  <si>
    <t>8</t>
  </si>
  <si>
    <t xml:space="preserve">OCHENTA </t>
  </si>
  <si>
    <t xml:space="preserve">OCHOCIENTOS </t>
  </si>
  <si>
    <t>9</t>
  </si>
  <si>
    <t xml:space="preserve">NOVENTA </t>
  </si>
  <si>
    <t xml:space="preserve">NOVECIENTOS </t>
  </si>
  <si>
    <t>PRECIO FINAL</t>
  </si>
  <si>
    <t>COMPOSICION DE GASTOS GENERALES</t>
  </si>
  <si>
    <t>% Incidencia</t>
  </si>
  <si>
    <t>% Incid. Rubro</t>
  </si>
  <si>
    <t>Gastos Generales de Obra</t>
  </si>
  <si>
    <t>Gastos Generales de la Empresa</t>
  </si>
  <si>
    <t>Importe</t>
  </si>
  <si>
    <t>Coeficiente de Paso / Cascada</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</si>
  <si>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</si>
  <si>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</si>
  <si>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</si>
  <si>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</si>
  <si>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</si>
  <si>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</si>
  <si>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</si>
  <si>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</si>
  <si>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</si>
  <si>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</si>
  <si>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</si>
  <si>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</si>
  <si>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</si>
  <si>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</si>
  <si>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</si>
  <si>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</si>
  <si>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</si>
  <si>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</si>
  <si>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</si>
  <si>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</si>
  <si>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</si>
  <si>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</si>
  <si>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</si>
  <si>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</si>
  <si>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</si>
  <si>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</si>
  <si>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</si>
  <si>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</si>
  <si>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</si>
  <si>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</si>
  <si>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</si>
  <si>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</si>
  <si>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</si>
  <si>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</si>
  <si>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</si>
  <si>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</si>
  <si>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</si>
  <si>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</si>
  <si>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</si>
  <si>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</si>
  <si>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</si>
  <si>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</si>
  <si>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</si>
  <si>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</si>
  <si>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</si>
  <si>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</si>
  <si>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</si>
  <si>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</si>
  <si>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</si>
  <si>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</si>
  <si>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</si>
  <si>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</si>
  <si>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</si>
  <si>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</si>
  <si>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</si>
  <si>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</si>
  <si>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</si>
  <si>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</si>
  <si>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</si>
  <si>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</si>
  <si>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</si>
  <si>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</si>
  <si>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</si>
  <si>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</si>
  <si>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</si>
  <si>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</si>
  <si>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</si>
  <si>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</si>
  <si>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</si>
  <si>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</si>
  <si>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</si>
  <si>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</si>
  <si>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</si>
  <si>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</si>
  <si>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</si>
  <si>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</si>
  <si>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</si>
  <si>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</si>
  <si>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</si>
  <si>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</si>
  <si>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</si>
  <si>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</si>
  <si>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</si>
  <si>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</si>
  <si>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</si>
  <si>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</si>
  <si>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</si>
  <si>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</si>
  <si>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</si>
  <si>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</si>
  <si>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</si>
  <si>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</si>
  <si>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</si>
  <si>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</si>
  <si>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</si>
  <si>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</si>
  <si>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</si>
  <si>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</si>
  <si>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</si>
  <si>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</si>
  <si>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</si>
  <si>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</si>
  <si>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</si>
  <si>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</si>
  <si>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</si>
  <si>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</si>
  <si>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</si>
  <si>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</si>
  <si>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</si>
  <si>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</si>
  <si>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</si>
  <si>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</si>
  <si>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</si>
  <si>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</si>
  <si>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</si>
  <si>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</si>
  <si>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</si>
  <si>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</si>
  <si>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</si>
  <si>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</si>
  <si>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</si>
  <si>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</si>
  <si>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</si>
  <si>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</si>
  <si>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</si>
  <si>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</si>
  <si>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</si>
  <si>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</si>
  <si>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</si>
  <si>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</si>
  <si>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</si>
  <si>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</si>
  <si>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</si>
  <si>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</si>
  <si>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</si>
  <si>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</si>
  <si>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</si>
  <si>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</si>
  <si>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</si>
  <si>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</si>
  <si>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</si>
  <si>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</si>
  <si>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</si>
  <si>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</si>
  <si>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</si>
  <si>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</si>
  <si>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</si>
  <si>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</si>
  <si>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</si>
  <si>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</si>
  <si>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</si>
  <si>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</si>
  <si>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</si>
  <si>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</si>
  <si>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</si>
  <si>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</si>
  <si>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</si>
  <si>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</si>
  <si>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</si>
  <si>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</si>
  <si>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</si>
  <si>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</si>
  <si>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</si>
  <si>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</si>
  <si>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</si>
  <si>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</si>
  <si>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</si>
  <si>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</si>
  <si>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</si>
  <si>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</si>
  <si>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</si>
  <si>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</si>
  <si>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</si>
  <si>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</si>
  <si>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</si>
  <si>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</si>
  <si>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</si>
  <si>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</si>
  <si>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</si>
  <si>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</si>
  <si>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</si>
  <si>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</si>
  <si>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</si>
  <si>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</si>
  <si>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</si>
  <si>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</si>
  <si>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</si>
  <si>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</si>
  <si>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</si>
  <si>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</si>
  <si>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</si>
  <si>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</si>
  <si>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</si>
  <si>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</si>
  <si>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</si>
  <si>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</si>
  <si>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</si>
  <si>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</si>
  <si>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</si>
  <si>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</si>
  <si>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</si>
  <si>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</si>
  <si>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</si>
  <si>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</si>
  <si>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</si>
  <si>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</si>
  <si>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</si>
  <si>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</si>
  <si>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</si>
  <si>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</si>
  <si>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</si>
  <si>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</si>
  <si>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</si>
  <si>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</si>
  <si>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</si>
  <si>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</si>
  <si>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</si>
  <si>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</si>
  <si>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</si>
  <si>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</si>
  <si>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</si>
  <si>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</si>
  <si>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</si>
  <si>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</si>
  <si>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</si>
  <si>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</si>
  <si>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</si>
  <si>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</si>
  <si>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</si>
  <si>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</si>
  <si>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</si>
  <si>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</si>
  <si>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</si>
  <si>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</si>
  <si>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</si>
  <si>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</si>
  <si>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</si>
  <si>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</si>
  <si>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</si>
  <si>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</si>
  <si>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</si>
  <si>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</si>
  <si>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</si>
  <si>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</si>
  <si>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</si>
  <si>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</si>
  <si>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</si>
  <si>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</si>
  <si>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</si>
  <si>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</si>
  <si>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</si>
  <si>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</si>
  <si>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</si>
  <si>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</si>
  <si>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</si>
  <si>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</si>
  <si>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</si>
  <si>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</si>
  <si>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</si>
  <si>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</si>
  <si>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</si>
  <si>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</si>
  <si>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</si>
  <si>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</si>
  <si>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</si>
  <si>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</si>
  <si>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</si>
  <si>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</si>
  <si>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</si>
  <si>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</si>
  <si>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</si>
  <si>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</si>
  <si>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</si>
  <si>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</si>
  <si>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</si>
  <si>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</si>
  <si>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</si>
  <si>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</si>
  <si>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</si>
  <si>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</si>
  <si>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</si>
  <si>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</si>
  <si>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</si>
  <si>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</si>
  <si>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</si>
  <si>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</si>
  <si>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</si>
  <si>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</si>
  <si>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</si>
  <si>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</si>
  <si>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</si>
  <si>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</si>
  <si>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</si>
  <si>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</si>
  <si>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</si>
  <si>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</si>
  <si>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</si>
  <si>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</si>
  <si>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</si>
  <si>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</si>
  <si>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</si>
  <si>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</si>
  <si>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</si>
  <si>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</si>
  <si>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</si>
  <si>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</si>
  <si>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</si>
  <si>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</si>
  <si>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</si>
  <si>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</si>
  <si>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</si>
  <si>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</si>
  <si>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</si>
  <si>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</si>
  <si>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</si>
  <si>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</si>
  <si>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</si>
  <si>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</si>
  <si>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</si>
  <si>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</si>
  <si>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</si>
  <si>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</si>
  <si>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</si>
  <si>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</si>
  <si>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</si>
  <si>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</si>
  <si>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</si>
  <si>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</si>
  <si>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</si>
  <si>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</si>
  <si>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</si>
  <si>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</si>
  <si>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</si>
  <si>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</si>
  <si>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</si>
  <si>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</si>
  <si>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</si>
  <si>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</si>
  <si>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</si>
  <si>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</si>
  <si>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</si>
  <si>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</si>
  <si>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</si>
  <si>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</si>
  <si>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</si>
  <si>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</si>
  <si>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</si>
  <si>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</si>
  <si>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</si>
  <si>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</si>
  <si>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</si>
  <si>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</si>
  <si>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</si>
  <si>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</si>
  <si>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</si>
  <si>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</si>
  <si>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</si>
  <si>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</si>
  <si>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</si>
  <si>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</si>
  <si>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</si>
  <si>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</si>
  <si>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</si>
  <si>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</si>
  <si>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</si>
  <si>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</si>
  <si>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</si>
  <si>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</si>
  <si>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</si>
  <si>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</si>
  <si>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</si>
  <si>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</si>
  <si>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</si>
  <si>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</si>
  <si>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</si>
  <si>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</si>
  <si>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</si>
  <si>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</si>
  <si>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</si>
  <si>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</si>
  <si>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</si>
  <si>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</si>
  <si>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</si>
  <si>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</si>
  <si>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</si>
  <si>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</si>
  <si>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</si>
  <si>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</si>
  <si>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</si>
  <si>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</si>
  <si>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</si>
  <si>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</si>
  <si>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</si>
  <si>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</si>
  <si>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</si>
  <si>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</si>
  <si>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</si>
  <si>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</si>
  <si>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</si>
  <si>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</si>
  <si>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</si>
  <si>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</si>
  <si>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</si>
  <si>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</si>
  <si>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</si>
  <si>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</si>
  <si>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</si>
  <si>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</si>
  <si>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</si>
  <si>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</si>
  <si>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</si>
  <si>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</si>
  <si>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</si>
  <si>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</si>
  <si>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</si>
  <si>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</si>
  <si>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</si>
  <si>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</si>
  <si>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</si>
  <si>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</si>
  <si>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</si>
  <si>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</si>
  <si>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</si>
  <si>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</si>
  <si>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</si>
  <si>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</si>
  <si>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</si>
  <si>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</si>
  <si>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</si>
  <si>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</si>
  <si>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</si>
  <si>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</si>
  <si>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</si>
  <si>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</si>
  <si>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</si>
  <si>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</si>
  <si>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</si>
  <si>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</si>
  <si>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</si>
  <si>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</si>
  <si>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</si>
  <si>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</si>
  <si>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</si>
  <si>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</si>
  <si>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</si>
  <si>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</si>
  <si>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</si>
  <si>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</si>
  <si>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</si>
  <si>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</si>
  <si>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</si>
  <si>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</si>
  <si>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</si>
  <si>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</si>
  <si>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</si>
  <si>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</si>
  <si>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</si>
  <si>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</si>
  <si>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</si>
  <si>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</si>
  <si>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</si>
  <si>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</si>
  <si>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</si>
  <si>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</si>
  <si>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</si>
  <si>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</si>
  <si>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</si>
  <si>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</si>
  <si>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</si>
  <si>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</si>
  <si>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</si>
  <si>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</si>
  <si>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</si>
  <si>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</si>
  <si>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</si>
  <si>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</si>
  <si>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</si>
  <si>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</si>
  <si>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</si>
  <si>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</si>
  <si>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</si>
  <si>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</si>
  <si>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</si>
  <si>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</si>
  <si>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</si>
  <si>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</si>
  <si>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</si>
  <si>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</si>
  <si>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</si>
  <si>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</si>
  <si>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</si>
  <si>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</si>
  <si>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</si>
  <si>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</si>
  <si>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</si>
  <si>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</si>
  <si>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</si>
  <si>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</si>
  <si>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</si>
  <si>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</si>
  <si>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</si>
  <si>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</si>
  <si>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</si>
  <si>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</si>
  <si>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</si>
  <si>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</si>
  <si>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</si>
  <si>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</si>
  <si>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</si>
  <si>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</si>
  <si>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</si>
  <si>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</si>
  <si>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</si>
  <si>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</si>
  <si>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</si>
  <si>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</si>
  <si>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</si>
  <si>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</si>
  <si>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</si>
  <si>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</si>
  <si>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</si>
  <si>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</si>
  <si>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</si>
  <si>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</si>
  <si>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</si>
  <si>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</si>
  <si>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</si>
  <si>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</si>
  <si>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</si>
  <si>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</si>
  <si>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</si>
  <si>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</si>
  <si>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</si>
  <si>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</si>
  <si>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</si>
  <si>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</si>
  <si>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</si>
  <si>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</si>
  <si>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</si>
  <si>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</si>
  <si>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</si>
  <si>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</si>
  <si>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</si>
  <si>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</si>
  <si>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</si>
  <si>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</si>
  <si>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</si>
  <si>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</si>
  <si>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</si>
  <si>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</si>
  <si>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</si>
  <si>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</si>
  <si>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</si>
  <si>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</si>
  <si>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</si>
  <si>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</si>
  <si>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</si>
  <si>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</si>
  <si>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</si>
  <si>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</si>
  <si>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</si>
  <si>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</si>
  <si>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</si>
  <si>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</si>
  <si>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</si>
  <si>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</si>
  <si>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</si>
  <si>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</si>
  <si>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</si>
  <si>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</si>
  <si>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</si>
  <si>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</si>
  <si>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</si>
  <si>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</si>
  <si>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</si>
  <si>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</si>
  <si>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</si>
  <si>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</si>
  <si>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</si>
  <si>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</si>
  <si>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</si>
  <si>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</si>
  <si>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</si>
  <si>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</si>
  <si>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</si>
  <si>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</si>
  <si>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</si>
  <si>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</si>
  <si>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</si>
  <si>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</si>
  <si>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</si>
  <si>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</si>
  <si>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</si>
  <si>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</si>
  <si>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</si>
  <si>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</si>
  <si>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</si>
  <si>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</si>
  <si>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</si>
  <si>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</si>
  <si>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</si>
  <si>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</si>
  <si>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</si>
  <si>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</si>
  <si>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</si>
  <si>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</si>
  <si>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</si>
  <si>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</si>
  <si>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</si>
  <si>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</si>
  <si>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</si>
  <si>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</si>
  <si>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</si>
  <si>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</si>
  <si>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</si>
  <si>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</si>
  <si>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</si>
  <si>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</si>
  <si>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</si>
  <si>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</si>
  <si>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</si>
  <si>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</si>
  <si>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</si>
  <si>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</si>
  <si>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</si>
  <si>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</si>
  <si>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</si>
  <si>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</si>
  <si>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</si>
  <si>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</si>
  <si>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</si>
  <si>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</si>
  <si>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</si>
  <si>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</si>
  <si>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</si>
  <si>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</si>
  <si>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</si>
  <si>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</si>
  <si>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</si>
  <si>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</si>
  <si>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</si>
  <si>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</si>
  <si>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</si>
  <si>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</si>
  <si>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</si>
  <si>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</si>
  <si>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</si>
  <si>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</si>
  <si>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</si>
  <si>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</si>
  <si>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</si>
  <si>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</si>
  <si>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</si>
  <si>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</si>
  <si>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</si>
  <si>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</si>
  <si>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</si>
  <si>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</si>
  <si>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</si>
  <si>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</si>
  <si>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</si>
  <si>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</si>
  <si>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</si>
  <si>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</si>
  <si>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</si>
  <si>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</si>
  <si>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</si>
  <si>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</si>
  <si>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</si>
  <si>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</si>
  <si>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</si>
  <si>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</si>
  <si>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</si>
  <si>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</si>
  <si>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</si>
  <si>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</si>
  <si>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</si>
  <si>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</si>
  <si>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</si>
  <si>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</si>
  <si>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</si>
  <si>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</si>
  <si>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</si>
  <si>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</si>
  <si>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</si>
  <si>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</si>
  <si>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</si>
  <si>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</si>
  <si>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</si>
  <si>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CÓDIGO RUBRO - ÍTEM</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</si>
  <si>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</si>
  <si>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</si>
  <si>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</si>
  <si>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</si>
  <si>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</si>
  <si>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</si>
  <si>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</si>
  <si>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</si>
  <si>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</si>
  <si>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</si>
  <si>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</si>
  <si>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</si>
  <si>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</si>
  <si>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</si>
  <si>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</si>
  <si>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</si>
  <si>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</si>
  <si>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</si>
  <si>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</si>
  <si>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</si>
  <si>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</si>
  <si>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</si>
  <si>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</si>
  <si>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</si>
  <si>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</si>
  <si>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</si>
  <si>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</si>
  <si>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</si>
  <si>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</si>
  <si>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</si>
  <si>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</si>
  <si>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</si>
  <si>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</si>
  <si>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</si>
  <si>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</si>
  <si>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</si>
  <si>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</si>
  <si>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</si>
  <si>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</si>
  <si>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</si>
  <si>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</si>
  <si>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</si>
  <si>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</si>
  <si>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</si>
  <si>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</si>
  <si>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</si>
  <si>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</si>
  <si>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</si>
  <si>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</si>
  <si>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</si>
  <si>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</si>
  <si>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</si>
  <si>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</si>
  <si>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</si>
  <si>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</si>
  <si>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</si>
  <si>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</si>
  <si>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</si>
  <si>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</si>
  <si>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</si>
  <si>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</si>
  <si>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</si>
  <si>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</si>
  <si>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</si>
  <si>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</si>
  <si>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</si>
  <si>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</si>
  <si>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</si>
  <si>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</si>
  <si>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</si>
  <si>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</si>
  <si>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</si>
  <si>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</si>
  <si>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</si>
  <si>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</si>
  <si>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</si>
  <si>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</si>
  <si>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</si>
  <si>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</si>
  <si>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</si>
  <si>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</si>
  <si>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</si>
  <si>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</si>
  <si>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</si>
  <si>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</si>
  <si>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</si>
  <si>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</si>
  <si>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</si>
  <si>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</si>
  <si>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</si>
  <si>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</si>
  <si>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</si>
  <si>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</si>
  <si>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</si>
  <si>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</si>
  <si>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</si>
  <si>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</si>
  <si>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</si>
  <si>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</si>
  <si>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</si>
  <si>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</si>
  <si>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</si>
  <si>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</si>
  <si>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</si>
  <si>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</si>
  <si>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</si>
  <si>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</si>
  <si>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</si>
  <si>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</si>
  <si>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</si>
  <si>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</si>
  <si>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</si>
  <si>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</si>
  <si>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</si>
  <si>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</si>
  <si>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</si>
  <si>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</si>
  <si>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</si>
  <si>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</si>
  <si>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</si>
  <si>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</si>
  <si>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</si>
  <si>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</si>
  <si>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</si>
  <si>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</si>
  <si>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</si>
  <si>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</si>
  <si>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</si>
  <si>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</si>
  <si>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</si>
  <si>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</si>
  <si>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</si>
  <si>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</si>
  <si>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</si>
  <si>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</si>
  <si>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</si>
  <si>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</si>
  <si>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</si>
  <si>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</si>
  <si>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</si>
  <si>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</si>
  <si>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</si>
  <si>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</si>
  <si>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</si>
  <si>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</si>
  <si>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</si>
  <si>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</si>
  <si>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</si>
  <si>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</si>
  <si>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</si>
  <si>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</si>
  <si>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</si>
  <si>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</si>
  <si>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</si>
  <si>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</si>
  <si>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</si>
  <si>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</si>
  <si>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</si>
  <si>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</si>
  <si>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</si>
  <si>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</si>
  <si>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</si>
  <si>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</si>
  <si>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</si>
  <si>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</si>
  <si>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</si>
  <si>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</si>
  <si>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</si>
  <si>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</si>
  <si>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</si>
  <si>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</si>
  <si>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</si>
  <si>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</si>
  <si>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</si>
  <si>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</si>
  <si>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0001</t>
  </si>
  <si>
    <t>TRABAJOS PRELIMINARES</t>
  </si>
  <si>
    <t>Movilización de obra</t>
  </si>
  <si>
    <t>0002</t>
  </si>
  <si>
    <t>Obrador</t>
  </si>
  <si>
    <t>0003</t>
  </si>
  <si>
    <t>Cartel de obra</t>
  </si>
  <si>
    <t>0004</t>
  </si>
  <si>
    <t>0005</t>
  </si>
  <si>
    <t>Erradicación de árboles</t>
  </si>
  <si>
    <t>0006</t>
  </si>
  <si>
    <t>0007</t>
  </si>
  <si>
    <t>Replanteo</t>
  </si>
  <si>
    <t>MOVIMIENTOS DE SUELOS</t>
  </si>
  <si>
    <t>Relleno y compactación</t>
  </si>
  <si>
    <t>Excavación para subsuelo</t>
  </si>
  <si>
    <t>Excavación para fundaciones</t>
  </si>
  <si>
    <t>Hormigón de limpieza</t>
  </si>
  <si>
    <t>Hormigón para cimientos</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</si>
  <si>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</si>
  <si>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</si>
  <si>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</si>
  <si>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</si>
  <si>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</si>
  <si>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</si>
  <si>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</si>
  <si>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</si>
  <si>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</si>
  <si>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</si>
  <si>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</si>
  <si>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</si>
  <si>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</si>
  <si>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</si>
  <si>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</si>
  <si>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</si>
  <si>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</si>
  <si>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</si>
  <si>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</si>
  <si>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</si>
  <si>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15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</si>
  <si>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</si>
  <si>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</si>
  <si>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</si>
  <si>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</si>
  <si>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</si>
  <si>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</si>
  <si>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</si>
  <si>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</si>
  <si>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</si>
  <si>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</si>
  <si>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</si>
  <si>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</si>
  <si>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</si>
  <si>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</si>
  <si>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</si>
  <si>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</si>
  <si>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</si>
  <si>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</si>
  <si>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</si>
  <si>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</si>
  <si>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</si>
  <si>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</si>
  <si>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</si>
  <si>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</si>
  <si>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</si>
  <si>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Enlucido exterior</t>
  </si>
  <si>
    <t>CUBIERTA DE TECHO</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</si>
  <si>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</si>
  <si>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</si>
  <si>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</si>
  <si>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</si>
  <si>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</si>
  <si>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</si>
  <si>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</si>
  <si>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</si>
  <si>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</si>
  <si>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</si>
  <si>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</si>
  <si>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</si>
  <si>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</si>
  <si>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</si>
  <si>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</si>
  <si>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</si>
  <si>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</si>
  <si>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</si>
  <si>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</si>
  <si>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</si>
  <si>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</si>
  <si>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</si>
  <si>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</si>
  <si>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</si>
  <si>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</si>
  <si>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</si>
  <si>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</si>
  <si>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</si>
  <si>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</si>
  <si>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</si>
  <si>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</si>
  <si>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</si>
  <si>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</si>
  <si>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</si>
  <si>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</si>
  <si>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</si>
  <si>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</si>
  <si>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</si>
  <si>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</si>
  <si>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</si>
  <si>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</si>
  <si>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</si>
  <si>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</si>
  <si>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</si>
  <si>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</si>
  <si>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</si>
  <si>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</si>
  <si>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</si>
  <si>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</si>
  <si>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</si>
  <si>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muro H° Visto</t>
  </si>
  <si>
    <t>Esmalte sintético muro interior</t>
  </si>
  <si>
    <t>Esmalte sintético muro exterior</t>
  </si>
  <si>
    <t>Esmalte sintético sobre carpintería madera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</si>
  <si>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</si>
  <si>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</si>
  <si>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</si>
  <si>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</si>
  <si>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</si>
  <si>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</si>
  <si>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</si>
  <si>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</si>
  <si>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</si>
  <si>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</si>
  <si>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</si>
  <si>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</si>
  <si>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 metálica escalera</t>
  </si>
  <si>
    <t>Estructura metálica cubierta</t>
  </si>
  <si>
    <t>Estructura soporte revestimiento</t>
  </si>
  <si>
    <t>Torre metálica para tanque de reserva</t>
  </si>
  <si>
    <t>Tapajuntas</t>
  </si>
  <si>
    <t>0019</t>
  </si>
  <si>
    <t>Instalación eléctrica - Fuerza mótriz y media tensión</t>
  </si>
  <si>
    <t>Instalación eléctrica - Corrientes débiles</t>
  </si>
  <si>
    <t>Instalación eléctrica - Cañerias y/o bandejas</t>
  </si>
  <si>
    <t>Instalación eléctrica - Artefactos iluminación</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</si>
  <si>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</si>
  <si>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</si>
  <si>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</si>
  <si>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</si>
  <si>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</si>
  <si>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</si>
  <si>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OBRAS EXTERIORES</t>
  </si>
  <si>
    <t>Parquización</t>
  </si>
  <si>
    <t>Vereda municipal</t>
  </si>
  <si>
    <t>Mástil bandera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</si>
  <si>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</si>
  <si>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</si>
  <si>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</si>
  <si>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</si>
  <si>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</si>
  <si>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</si>
  <si>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</si>
  <si>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</si>
  <si>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</si>
  <si>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</si>
  <si>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</si>
  <si>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</si>
  <si>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</si>
  <si>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</si>
  <si>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de hormigón</t>
  </si>
  <si>
    <t>Antepechos de granito natural</t>
  </si>
  <si>
    <t>Umbrales de hormigón</t>
  </si>
  <si>
    <t>0025</t>
  </si>
  <si>
    <t>CIERRE PERIMETRAL</t>
  </si>
  <si>
    <t>Cerco olímpico</t>
  </si>
  <si>
    <t>Mampostería y malla artística</t>
  </si>
  <si>
    <t>un</t>
  </si>
  <si>
    <t>Inversión Acumulada</t>
  </si>
  <si>
    <t>FECHA APERTURA LICITACIÓN:</t>
  </si>
  <si>
    <t>ANTICIPO FINANCIERO:</t>
  </si>
  <si>
    <t>8-1</t>
  </si>
  <si>
    <t>10-1</t>
  </si>
  <si>
    <t>12-1</t>
  </si>
  <si>
    <t>13-1</t>
  </si>
  <si>
    <t>1-1</t>
  </si>
  <si>
    <t>1-2</t>
  </si>
  <si>
    <t>1-3</t>
  </si>
  <si>
    <t>ANTICIPO FINANCIERO/ACOPIO:</t>
  </si>
  <si>
    <t>2-1</t>
  </si>
  <si>
    <t>3-1</t>
  </si>
  <si>
    <t>5-1</t>
  </si>
  <si>
    <t>5-2</t>
  </si>
  <si>
    <t>6-1</t>
  </si>
  <si>
    <t>7-1</t>
  </si>
  <si>
    <t>9-1</t>
  </si>
  <si>
    <t>11-1</t>
  </si>
  <si>
    <t>11-2</t>
  </si>
  <si>
    <t>14-1</t>
  </si>
  <si>
    <t>4-1</t>
  </si>
  <si>
    <t>4-2</t>
  </si>
  <si>
    <t>DIRECCIÓN ARQUITECTURA</t>
  </si>
  <si>
    <t>RUBRO ITEM</t>
  </si>
  <si>
    <t>I-0001</t>
  </si>
  <si>
    <t>I-0001.0004</t>
  </si>
  <si>
    <t>I-0001.0007</t>
  </si>
  <si>
    <t>I-0001.0006</t>
  </si>
  <si>
    <t>I-0002</t>
  </si>
  <si>
    <t>I-0002.0003</t>
  </si>
  <si>
    <t>I-0003</t>
  </si>
  <si>
    <t>I-0003.0001</t>
  </si>
  <si>
    <t>I-0004</t>
  </si>
  <si>
    <t>I-0004.0001</t>
  </si>
  <si>
    <t>I-0004.0002</t>
  </si>
  <si>
    <t>I-0004.0013</t>
  </si>
  <si>
    <t>I-0004.0005</t>
  </si>
  <si>
    <t>I-0004.0004</t>
  </si>
  <si>
    <t>I-0004.0006</t>
  </si>
  <si>
    <t>I-0004.0007</t>
  </si>
  <si>
    <t>I-0004.0008</t>
  </si>
  <si>
    <t>I-0004.0014</t>
  </si>
  <si>
    <t>I-0004.0015</t>
  </si>
  <si>
    <t>I-0005</t>
  </si>
  <si>
    <t>I-0005.0010</t>
  </si>
  <si>
    <t>I-0005.0002</t>
  </si>
  <si>
    <t>I-0006</t>
  </si>
  <si>
    <t>I-0006.0008</t>
  </si>
  <si>
    <t>I-0007</t>
  </si>
  <si>
    <t>I-0007.0005</t>
  </si>
  <si>
    <t>I-0008</t>
  </si>
  <si>
    <t>I-0008.0001</t>
  </si>
  <si>
    <t>I-0008.0002</t>
  </si>
  <si>
    <t>I-0008.0003</t>
  </si>
  <si>
    <t>I-0010</t>
  </si>
  <si>
    <t>I-0010.0004</t>
  </si>
  <si>
    <t>I-0011</t>
  </si>
  <si>
    <t>I-0011.0001</t>
  </si>
  <si>
    <t>I-0011.0009</t>
  </si>
  <si>
    <t>I-0012</t>
  </si>
  <si>
    <t>I-0012.0008</t>
  </si>
  <si>
    <t>I-0012.0007</t>
  </si>
  <si>
    <t>I-0012.0009</t>
  </si>
  <si>
    <t>I-0013</t>
  </si>
  <si>
    <t>I-0013.0002</t>
  </si>
  <si>
    <t>I-0013.0009</t>
  </si>
  <si>
    <t>I-0013.0020</t>
  </si>
  <si>
    <t>I-0013.0023</t>
  </si>
  <si>
    <t>I-0013.0030</t>
  </si>
  <si>
    <t>I-0013.0033</t>
  </si>
  <si>
    <t>I-0014</t>
  </si>
  <si>
    <t>I-0014.0002</t>
  </si>
  <si>
    <t>I-0015</t>
  </si>
  <si>
    <t>I-0015.0020</t>
  </si>
  <si>
    <t>I-0015.0030</t>
  </si>
  <si>
    <t>I-0016</t>
  </si>
  <si>
    <t>I-0016.0001</t>
  </si>
  <si>
    <t>I-0016.0002</t>
  </si>
  <si>
    <t>I-0016.0013</t>
  </si>
  <si>
    <t>I-0016.0003</t>
  </si>
  <si>
    <t>I-0016.0012</t>
  </si>
  <si>
    <t>I-0017</t>
  </si>
  <si>
    <t>I-0017.0001</t>
  </si>
  <si>
    <t>I-0017.0002</t>
  </si>
  <si>
    <t>I-0017.0003</t>
  </si>
  <si>
    <t>I-0018</t>
  </si>
  <si>
    <t>I-0018.0008</t>
  </si>
  <si>
    <t>I-0018.0009</t>
  </si>
  <si>
    <t>I-0021</t>
  </si>
  <si>
    <t>I-0021.0002</t>
  </si>
  <si>
    <t>I-0021.0005</t>
  </si>
  <si>
    <t>I-0021.0003</t>
  </si>
  <si>
    <t>I-0022</t>
  </si>
  <si>
    <t>I-0022.0001</t>
  </si>
  <si>
    <t>I-0022.0002</t>
  </si>
  <si>
    <t>I-0022.0003</t>
  </si>
  <si>
    <t>I-0022.0004</t>
  </si>
  <si>
    <t>I-0024</t>
  </si>
  <si>
    <t>I-0025</t>
  </si>
  <si>
    <t>I-0029</t>
  </si>
  <si>
    <t>I-0029.0001</t>
  </si>
  <si>
    <t>I-0029.0002</t>
  </si>
  <si>
    <t>I-0032</t>
  </si>
  <si>
    <t>I-0032.0002</t>
  </si>
  <si>
    <t>I-0033</t>
  </si>
  <si>
    <t>4-3</t>
  </si>
  <si>
    <t>4-4</t>
  </si>
  <si>
    <t>4-5</t>
  </si>
  <si>
    <t>4-6</t>
  </si>
  <si>
    <t>4-7</t>
  </si>
  <si>
    <t>OBRAS DE ARQUITECTURA- PLANILLA DE CODIGOS DE ITEMS</t>
  </si>
  <si>
    <t>I-0001.0001</t>
  </si>
  <si>
    <t>I-0001.0002</t>
  </si>
  <si>
    <t>I-0001.0003</t>
  </si>
  <si>
    <t>Limpieza de terreno y nivelación</t>
  </si>
  <si>
    <t>I-0001.0005</t>
  </si>
  <si>
    <t>Demolición incluido retiro de material</t>
  </si>
  <si>
    <t>I-0002.0001</t>
  </si>
  <si>
    <t>I-0002.0002</t>
  </si>
  <si>
    <t>I-0003.0002</t>
  </si>
  <si>
    <t>I-0004.0003</t>
  </si>
  <si>
    <t>I-0004.0009</t>
  </si>
  <si>
    <t>I-0004.0010</t>
  </si>
  <si>
    <t>I-0004.0011</t>
  </si>
  <si>
    <t>I-0004.0012</t>
  </si>
  <si>
    <t>Dados de Hº Aº - Muertos</t>
  </si>
  <si>
    <t>Losas de hormigón armado Tque. Rva.</t>
  </si>
  <si>
    <t>Cordón de hormigón armado</t>
  </si>
  <si>
    <t>I-0005.0001</t>
  </si>
  <si>
    <t>Contrapiso e = 10 cm terminación rodillado</t>
  </si>
  <si>
    <t>I-0005.0003</t>
  </si>
  <si>
    <t>I-0005.0004</t>
  </si>
  <si>
    <t>Contrapiso e = 8 cm</t>
  </si>
  <si>
    <t>I-0005.0005</t>
  </si>
  <si>
    <t>Contrapiso s/losas</t>
  </si>
  <si>
    <t>I-0005.0006</t>
  </si>
  <si>
    <t>Contrapiso s/azotea accesible</t>
  </si>
  <si>
    <t>I-0005.0007</t>
  </si>
  <si>
    <t>Contrapiso locales sanitarios</t>
  </si>
  <si>
    <t>Contrapiso armado e = 10 cm Bajo Piso Granitico</t>
  </si>
  <si>
    <t>I-0005.0011</t>
  </si>
  <si>
    <t>I-0005.0012</t>
  </si>
  <si>
    <t>I-0005.0021</t>
  </si>
  <si>
    <t>I-0005.0022</t>
  </si>
  <si>
    <t>I-0006.0001</t>
  </si>
  <si>
    <t>I-0006.0002</t>
  </si>
  <si>
    <t>I-0006.0003</t>
  </si>
  <si>
    <t>I-0006.0004</t>
  </si>
  <si>
    <t>I-0006.0005</t>
  </si>
  <si>
    <t>I-0006.0006</t>
  </si>
  <si>
    <t>I-0006.0007</t>
  </si>
  <si>
    <t>I-0006.0010</t>
  </si>
  <si>
    <t>I-0006.0011</t>
  </si>
  <si>
    <t>I-0006.0020</t>
  </si>
  <si>
    <t>I-0006.0021</t>
  </si>
  <si>
    <t>I-0007.0001</t>
  </si>
  <si>
    <t>I-0007.0002</t>
  </si>
  <si>
    <t>I-0007.0003</t>
  </si>
  <si>
    <t>I-0007.0004</t>
  </si>
  <si>
    <t>Capa aisladora horizontal y vertical</t>
  </si>
  <si>
    <t>I-0007.0006</t>
  </si>
  <si>
    <t>Capa aisladora Horizontal y Vertical en canteros</t>
  </si>
  <si>
    <t>I-0007.0007</t>
  </si>
  <si>
    <t>Capa aisladora Vertical en subsuelos</t>
  </si>
  <si>
    <t xml:space="preserve">Revoque grueso </t>
  </si>
  <si>
    <t>Grueso impermeable b/ revestimiento</t>
  </si>
  <si>
    <t xml:space="preserve">Enlucido </t>
  </si>
  <si>
    <t>I-0008.0004</t>
  </si>
  <si>
    <t>I-0009</t>
  </si>
  <si>
    <t>I-0009.0001</t>
  </si>
  <si>
    <t>Cubierta de chapa panel</t>
  </si>
  <si>
    <t>I-0009.0002</t>
  </si>
  <si>
    <t>Cubierta de techo con baldoza ceramica</t>
  </si>
  <si>
    <t>I-0010.0001</t>
  </si>
  <si>
    <t>I-0010.0002</t>
  </si>
  <si>
    <t>I-0010.0003</t>
  </si>
  <si>
    <t>I-0010.0005</t>
  </si>
  <si>
    <t>I-0010.0006</t>
  </si>
  <si>
    <t>I-0010.0007</t>
  </si>
  <si>
    <t>I-0010.0008</t>
  </si>
  <si>
    <t xml:space="preserve">Cielorraso Tipo Hunter Douglas Natura </t>
  </si>
  <si>
    <t>I-0010.0009</t>
  </si>
  <si>
    <t xml:space="preserve">Cielorraso Tipo Hunter Douglas Minicell </t>
  </si>
  <si>
    <t>I-0010.0010</t>
  </si>
  <si>
    <t xml:space="preserve">CIELORRASO SUSPENDIDO </t>
  </si>
  <si>
    <t>I-0011.0002</t>
  </si>
  <si>
    <t>I-0011.0003</t>
  </si>
  <si>
    <t>I-0011.0004</t>
  </si>
  <si>
    <t>I-0011.0005</t>
  </si>
  <si>
    <t>I-0011.0006</t>
  </si>
  <si>
    <t xml:space="preserve">Revestimiento en Muro de HºAº </t>
  </si>
  <si>
    <t>I-0011.0007</t>
  </si>
  <si>
    <t>Revestimiento Madera de Cedro</t>
  </si>
  <si>
    <t>I-0011.0008</t>
  </si>
  <si>
    <t>Buñas de Acero Inoxidable</t>
  </si>
  <si>
    <t>Chapa Perforada con Estructura de Soporte</t>
  </si>
  <si>
    <t>TABIQUES</t>
  </si>
  <si>
    <t>I-0012.0001</t>
  </si>
  <si>
    <t>I-0012.0002</t>
  </si>
  <si>
    <t>I-0012.0003</t>
  </si>
  <si>
    <t>I-0012.0004</t>
  </si>
  <si>
    <t>I-0012.0005</t>
  </si>
  <si>
    <t>I-0012.0006</t>
  </si>
  <si>
    <t>Tabique box granito natural en sanitarios</t>
  </si>
  <si>
    <t xml:space="preserve">Tabique de Placa verde de Yeso </t>
  </si>
  <si>
    <t>Cierre sobre dinteles con placa cementicia c/aisl. Termica (garita)</t>
  </si>
  <si>
    <t>PISOS, ZOCALOS, UMBRALES Y ANTEPECHOS</t>
  </si>
  <si>
    <t>I-0013.0001</t>
  </si>
  <si>
    <t>Piso granítico (0,30x0,30)</t>
  </si>
  <si>
    <t>Piso granítico (0,20x0,20)</t>
  </si>
  <si>
    <t>I-0013.0003</t>
  </si>
  <si>
    <t>Piso granítico (0,15x0,15)</t>
  </si>
  <si>
    <t>I-0013.0004</t>
  </si>
  <si>
    <t>I-0013.0005</t>
  </si>
  <si>
    <t>I-0013.0006</t>
  </si>
  <si>
    <t>I-0013.0007</t>
  </si>
  <si>
    <t>I-0013.0008</t>
  </si>
  <si>
    <t>I-0013.0010</t>
  </si>
  <si>
    <t>Piso de Madera Flotante</t>
  </si>
  <si>
    <t>I-0013.0011</t>
  </si>
  <si>
    <t>Alfombras</t>
  </si>
  <si>
    <t>I-0013.0012</t>
  </si>
  <si>
    <t>Piso Porcelanato</t>
  </si>
  <si>
    <t>I-0013.0013</t>
  </si>
  <si>
    <t>Piso de Hormigón Estampado</t>
  </si>
  <si>
    <t>I-0013.0014</t>
  </si>
  <si>
    <t>Pavimentos Articulado</t>
  </si>
  <si>
    <t>I-0013.0015</t>
  </si>
  <si>
    <t>I-0013.0016</t>
  </si>
  <si>
    <t>Veredines con terminacion  Rodillado</t>
  </si>
  <si>
    <t>I-0013.0021</t>
  </si>
  <si>
    <t>I-0013.0022</t>
  </si>
  <si>
    <t>I-0013.0024</t>
  </si>
  <si>
    <t>Zócalo de acero inoxidable</t>
  </si>
  <si>
    <t>I-0013.0025</t>
  </si>
  <si>
    <t>0031</t>
  </si>
  <si>
    <t>I-0013.0031</t>
  </si>
  <si>
    <t>0032</t>
  </si>
  <si>
    <t>I-0013.0032</t>
  </si>
  <si>
    <t>0033</t>
  </si>
  <si>
    <t>Umbrales y solias de granito natural</t>
  </si>
  <si>
    <t>I-0014.0001</t>
  </si>
  <si>
    <t>Mesada granito natural</t>
  </si>
  <si>
    <t>I-0015.0001</t>
  </si>
  <si>
    <t>I-0015.0002</t>
  </si>
  <si>
    <t>I-0015.0003</t>
  </si>
  <si>
    <t>I-0015.0010</t>
  </si>
  <si>
    <t>I-0015.0011</t>
  </si>
  <si>
    <t>I-0015.0012</t>
  </si>
  <si>
    <t>Laminado de seguridad (float 5+PVB+float 5)</t>
  </si>
  <si>
    <t>I-0015.0021</t>
  </si>
  <si>
    <t>I-0015.0022</t>
  </si>
  <si>
    <t xml:space="preserve">Látex cielorraso </t>
  </si>
  <si>
    <t>I-0016.0004</t>
  </si>
  <si>
    <t>I-0016.0010</t>
  </si>
  <si>
    <t>I-0016.0011</t>
  </si>
  <si>
    <t>Esmalte sintético sobre carpintería metálica y herrería</t>
  </si>
  <si>
    <t>I-0016.0014</t>
  </si>
  <si>
    <t>Barniz en Madera</t>
  </si>
  <si>
    <t>I-0016.0015</t>
  </si>
  <si>
    <t>Sellador plastificante piedras exteriores</t>
  </si>
  <si>
    <t>I-0017.0004</t>
  </si>
  <si>
    <t>I-0017.0005</t>
  </si>
  <si>
    <t>I-0017.0006</t>
  </si>
  <si>
    <t>I-0017.0007</t>
  </si>
  <si>
    <t>I-0017.0008</t>
  </si>
  <si>
    <t>I-0017.0009</t>
  </si>
  <si>
    <t>ESTRUCTURAS y CUBIERTAS METALICAS</t>
  </si>
  <si>
    <t>I-0018.0001</t>
  </si>
  <si>
    <t>I-0018.0002</t>
  </si>
  <si>
    <t>I-0018.0003</t>
  </si>
  <si>
    <t>I-0018.0004</t>
  </si>
  <si>
    <t>I-0018.0005</t>
  </si>
  <si>
    <t>I-0018.0006</t>
  </si>
  <si>
    <t>Estructura metálica entrepiso</t>
  </si>
  <si>
    <t>I-0018.0007</t>
  </si>
  <si>
    <t>Cúpula y lucernario</t>
  </si>
  <si>
    <t>Estructura metálica con cubierta de Chapa T90</t>
  </si>
  <si>
    <t>Estructura Metalica con cubierta Termopanel</t>
  </si>
  <si>
    <t>I-0019</t>
  </si>
  <si>
    <t>ESCALERAS</t>
  </si>
  <si>
    <t>I-0019.0001</t>
  </si>
  <si>
    <t xml:space="preserve">Escaleras exteriores de acceso: Granito Natural Sierra Chica </t>
  </si>
  <si>
    <t>I-0019.0002</t>
  </si>
  <si>
    <t>Escaleras granito natural rosa del salto, estructura de hormigón</t>
  </si>
  <si>
    <t>I-0019.0003</t>
  </si>
  <si>
    <t>Escaleras granito natural sierra chica estructura metálica</t>
  </si>
  <si>
    <t>I-0019.0004</t>
  </si>
  <si>
    <t>Escaleras granito natural rosa del salto estructura metálica</t>
  </si>
  <si>
    <t>I-0019.0005</t>
  </si>
  <si>
    <t xml:space="preserve">De chapa estampada con estructura metálica </t>
  </si>
  <si>
    <t>I-0019.0006</t>
  </si>
  <si>
    <t xml:space="preserve">De hormigón </t>
  </si>
  <si>
    <t>I-0020</t>
  </si>
  <si>
    <t>BARANDAS Y PASAMANOS</t>
  </si>
  <si>
    <t>I-0020.0001</t>
  </si>
  <si>
    <t>Pasamanos de acero inoxidable</t>
  </si>
  <si>
    <t>I-0020.0002</t>
  </si>
  <si>
    <t>Barandas en Rampas</t>
  </si>
  <si>
    <t>I-0020.0003</t>
  </si>
  <si>
    <t xml:space="preserve">Barandas de acero inoxidable y vidrio </t>
  </si>
  <si>
    <t>I-0020.0004</t>
  </si>
  <si>
    <t>Barandas de caño laminado</t>
  </si>
  <si>
    <t>INSTALACIONES ELECTRICA</t>
  </si>
  <si>
    <t>I-0021.0001</t>
  </si>
  <si>
    <t>Instalación eléctrica - Instalación y cableado</t>
  </si>
  <si>
    <t>I-0021.0004</t>
  </si>
  <si>
    <t>INSTALACIONES SANITARIA</t>
  </si>
  <si>
    <t>I-0023</t>
  </si>
  <si>
    <t>INSTALACION DE GAS</t>
  </si>
  <si>
    <t>I-0023.0001</t>
  </si>
  <si>
    <t>I-0023.0002</t>
  </si>
  <si>
    <t>INSTALACION TERMOMECANICA</t>
  </si>
  <si>
    <t>INSTALACION SERVICIO CONTRA INCENDIOS</t>
  </si>
  <si>
    <t>0026</t>
  </si>
  <si>
    <t>I-0026</t>
  </si>
  <si>
    <t>INSTALACION RIEGO</t>
  </si>
  <si>
    <t>0027</t>
  </si>
  <si>
    <t>I-0027</t>
  </si>
  <si>
    <t>ASCENSORES Y MONTACARGAS</t>
  </si>
  <si>
    <t>0028</t>
  </si>
  <si>
    <t>I-0028</t>
  </si>
  <si>
    <t>I-0028.0001</t>
  </si>
  <si>
    <t>I-0028.0002</t>
  </si>
  <si>
    <t xml:space="preserve">Veredas </t>
  </si>
  <si>
    <t>I-0028.0003</t>
  </si>
  <si>
    <t>Estacionamiento y demarcación</t>
  </si>
  <si>
    <t>I-0028.0004</t>
  </si>
  <si>
    <t>I-0028.0005</t>
  </si>
  <si>
    <t>Cordón de Hormigón Armado</t>
  </si>
  <si>
    <t>I-0028.0006</t>
  </si>
  <si>
    <t xml:space="preserve">Canteros y Fuente </t>
  </si>
  <si>
    <t>I-0028.0007</t>
  </si>
  <si>
    <t>I-0028.0008</t>
  </si>
  <si>
    <t>Hormigon estampado</t>
  </si>
  <si>
    <t>0029</t>
  </si>
  <si>
    <t xml:space="preserve">Señaletica Interna </t>
  </si>
  <si>
    <t xml:space="preserve">Señaletica Externa </t>
  </si>
  <si>
    <t>I-0029.0003</t>
  </si>
  <si>
    <t>I-0029.0004</t>
  </si>
  <si>
    <t>Totems</t>
  </si>
  <si>
    <t>I-0030</t>
  </si>
  <si>
    <t>I-0030.0001</t>
  </si>
  <si>
    <t>I-0030.0002</t>
  </si>
  <si>
    <t>Butacas</t>
  </si>
  <si>
    <t>u</t>
  </si>
  <si>
    <t>I-0030.0003</t>
  </si>
  <si>
    <t>Mostradores</t>
  </si>
  <si>
    <t>I-0031</t>
  </si>
  <si>
    <t>I-0031.0001</t>
  </si>
  <si>
    <t>I-0031.0002</t>
  </si>
  <si>
    <t>I-0031.0003</t>
  </si>
  <si>
    <t>I-0031.0004</t>
  </si>
  <si>
    <t>I-0031.0005</t>
  </si>
  <si>
    <t>I-0031.0006</t>
  </si>
  <si>
    <t>I-0031.0007</t>
  </si>
  <si>
    <t>I-0031.0008</t>
  </si>
  <si>
    <t>I-0032.0001</t>
  </si>
  <si>
    <t>Cerco malla artística con bastidor</t>
  </si>
  <si>
    <t>I-0032.0003</t>
  </si>
  <si>
    <t>I-0032.0004</t>
  </si>
  <si>
    <t>I-0032.0005</t>
  </si>
  <si>
    <t>Cerco olímpico p/tanques de agua</t>
  </si>
  <si>
    <t xml:space="preserve">LIMPIEZA FINAL DE OBRA </t>
  </si>
  <si>
    <t>CONSOLIDACION ESTRUCTURAL EDIFICIO 9 DE JULIO</t>
  </si>
  <si>
    <t>DEPARTAMENTO CAPITAL</t>
  </si>
  <si>
    <t>I-0001.0008</t>
  </si>
  <si>
    <t>I-0001.0009</t>
  </si>
  <si>
    <t>I-0001.0010</t>
  </si>
  <si>
    <t>I-0001.0011</t>
  </si>
  <si>
    <t>I-0004.0016</t>
  </si>
  <si>
    <t>I-0004.0017</t>
  </si>
  <si>
    <t>I-0004.0018</t>
  </si>
  <si>
    <t>I-0004.0019</t>
  </si>
  <si>
    <t>I-0004.0020</t>
  </si>
  <si>
    <t>I-0035</t>
  </si>
  <si>
    <t>I-0035.0001</t>
  </si>
  <si>
    <t>I-0035.0002</t>
  </si>
  <si>
    <t>I-0035.0003</t>
  </si>
  <si>
    <t>I-0036</t>
  </si>
  <si>
    <t>I-0037</t>
  </si>
  <si>
    <t>I-0037.0001</t>
  </si>
  <si>
    <t>I-0037.0002</t>
  </si>
  <si>
    <t>I-0005.0008</t>
  </si>
  <si>
    <t>I-0006.0009</t>
  </si>
  <si>
    <t>I-0007.0008</t>
  </si>
  <si>
    <t>I-0008.0005</t>
  </si>
  <si>
    <t>I-0009.0003</t>
  </si>
  <si>
    <t>I-0013.0017</t>
  </si>
  <si>
    <t>I-0018.0010</t>
  </si>
  <si>
    <t>I-0018.0011</t>
  </si>
  <si>
    <t>I-0022.0005</t>
  </si>
  <si>
    <t>Preparación y limpieza</t>
  </si>
  <si>
    <t>Extracción de revestimientos</t>
  </si>
  <si>
    <t>Extracción de cubierta existente</t>
  </si>
  <si>
    <t>Rotura de pisos y losas p/paso de tabiques, incluido retiro de material</t>
  </si>
  <si>
    <t>Hormigón simple</t>
  </si>
  <si>
    <t>Tabiques cajas de ascensores</t>
  </si>
  <si>
    <t>Tabiques de refuerzo</t>
  </si>
  <si>
    <t>Paños adicionales de arriostramiento</t>
  </si>
  <si>
    <t>Vigas de refuerzos en tabiques</t>
  </si>
  <si>
    <t>Columnas de refuerzos en tabiques</t>
  </si>
  <si>
    <t>I-0004.0021</t>
  </si>
  <si>
    <t>Anclajes químicos</t>
  </si>
  <si>
    <t>Reparación de contrapisos s/losas</t>
  </si>
  <si>
    <t>Cerramiento en aberturas</t>
  </si>
  <si>
    <t>Impermeabilización de jardines</t>
  </si>
  <si>
    <t>Reparación de revoques</t>
  </si>
  <si>
    <t>Cubierta de techo con membrana</t>
  </si>
  <si>
    <t>Reconstitución de pisos afectados por roturas</t>
  </si>
  <si>
    <t>Estructura de refuerzo en azotea</t>
  </si>
  <si>
    <t>Estructura de refuerzo en subsuelo</t>
  </si>
  <si>
    <t>Desagües pluviales</t>
  </si>
  <si>
    <t>0035</t>
  </si>
  <si>
    <t>CONFINAMIENTO DE COLUMNAS</t>
  </si>
  <si>
    <t>Confinamiento de columnas en galería exterior</t>
  </si>
  <si>
    <t>Confinamiento de columnas en cruz</t>
  </si>
  <si>
    <t>Confinamiento de columnas sobre 1º y 2º piso</t>
  </si>
  <si>
    <t>0036</t>
  </si>
  <si>
    <t>0037</t>
  </si>
  <si>
    <t>JUNTAS</t>
  </si>
  <si>
    <t>Juntas en losas</t>
  </si>
  <si>
    <t>Juntas en columnas perimetrales</t>
  </si>
  <si>
    <t>1-4</t>
  </si>
  <si>
    <t>1-5</t>
  </si>
  <si>
    <t>5-3</t>
  </si>
  <si>
    <t>5-4</t>
  </si>
  <si>
    <t>6-2</t>
  </si>
  <si>
    <t>7-2</t>
  </si>
  <si>
    <t>13-2</t>
  </si>
  <si>
    <t>502-00496-17</t>
  </si>
  <si>
    <t>03/17</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</si>
</sst>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4" formatCode="_ &quot;$&quot;\ * #,##0.00_ ;_ &quot;$&quot;\ * \-#,##0.00_ ;_ &quot;$&quot;\ * &quot;-&quot;??_ ;_ @_ "/>
    <numFmt numFmtId="43" formatCode="_ * #,##0.00_ ;_ * \-#,##0.00_ ;_ * &quot;-&quot;??_ ;_ @_ "/>
    <numFmt numFmtId="164" formatCode="_-&quot;$&quot;* #,##0.00_-;\-&quot;$&quot;* #,##0.00_-;_-&quot;$&quot;* &quot;-&quot;??_-;_-@_-"/>
    <numFmt numFmtId="165" formatCode="_-* #,##0.00_-;\-* #,##0.00_-;_-* &quot;-&quot;??_-;_-@_-"/>
    <numFmt numFmtId="166" formatCode="_-&quot;$&quot;\ * #,##0.00_-;\-&quot;$&quot;\ * #,##0.00_-;_-&quot;$&quot;\ * &quot;-&quot;??_-;_-@_-"/>
    <numFmt numFmtId="167" formatCode="0.0000%"/>
    <numFmt numFmtId="168" formatCode="0.00_)"/>
    <numFmt numFmtId="169" formatCode="General_)"/>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0"/>
      <color rgb="FFFF0000"/>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10"/>
      <name val="Arial"/>
      <family val="2"/>
    </font>
  </fonts>
  <fills count="5">
    <fill>
      <patternFill patternType="none"/>
    </fill>
    <fill>
      <patternFill patternType="gray125"/>
    </fill>
    <fill>
      <patternFill patternType="solid">
        <fgColor indexed="9"/>
        <bgColor indexed="64"/>
      </patternFill>
    </fill>
    <fill>
      <patternFill patternType="solid">
        <fgColor theme="6" tint="0.79998168889431442"/>
        <bgColor indexed="64"/>
      </patternFill>
    </fill>
    <fill>
      <patternFill patternType="solid">
        <fgColor theme="5" tint="0.79998168889431442"/>
        <bgColor indexed="64"/>
      </patternFill>
    </fill>
  </fills>
  <borders count="37">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s>
  <cellStyleXfs count="29">
    <xf numFmtId="0" fontId="0" fillId="0" borderId="0"/>
    <xf numFmtId="9" fontId="4" fillId="0" borderId="0" applyFont="0" applyFill="0" applyBorder="0" applyAlignment="0" applyProtection="0"/>
    <xf numFmtId="164" fontId="14" fillId="0" borderId="0" applyFont="0" applyFill="0" applyBorder="0" applyAlignment="0" applyProtection="0"/>
    <xf numFmtId="0" fontId="3" fillId="0" borderId="0"/>
    <xf numFmtId="9" fontId="3" fillId="0" borderId="0" applyFont="0" applyFill="0" applyBorder="0" applyAlignment="0" applyProtection="0"/>
    <xf numFmtId="0" fontId="5" fillId="0" borderId="0"/>
    <xf numFmtId="0" fontId="16" fillId="0" borderId="0"/>
    <xf numFmtId="0" fontId="5" fillId="0" borderId="0"/>
    <xf numFmtId="0" fontId="18" fillId="0" borderId="0">
      <protection locked="0"/>
    </xf>
    <xf numFmtId="170" fontId="19" fillId="0" borderId="0">
      <protection locked="0"/>
    </xf>
    <xf numFmtId="170" fontId="19" fillId="0" borderId="0">
      <protection locked="0"/>
    </xf>
    <xf numFmtId="0" fontId="5" fillId="0" borderId="0" applyFont="0" applyFill="0" applyBorder="0" applyAlignment="0" applyProtection="0"/>
    <xf numFmtId="171" fontId="18" fillId="0" borderId="0">
      <protection locked="0"/>
    </xf>
    <xf numFmtId="172" fontId="18" fillId="0" borderId="0">
      <protection locked="0"/>
    </xf>
    <xf numFmtId="173" fontId="18" fillId="0" borderId="0">
      <protection locked="0"/>
    </xf>
    <xf numFmtId="0" fontId="20" fillId="0" borderId="0"/>
    <xf numFmtId="9" fontId="2" fillId="0" borderId="0" applyFont="0" applyFill="0" applyBorder="0" applyAlignment="0" applyProtection="0"/>
    <xf numFmtId="4" fontId="23" fillId="0" borderId="0" applyFont="0" applyFill="0" applyBorder="0" applyAlignment="0" applyProtection="0"/>
    <xf numFmtId="3" fontId="23" fillId="0" borderId="0" applyFont="0" applyFill="0" applyBorder="0" applyAlignment="0" applyProtection="0"/>
    <xf numFmtId="0" fontId="1" fillId="0" borderId="0"/>
    <xf numFmtId="0" fontId="5" fillId="0" borderId="0"/>
    <xf numFmtId="165" fontId="5" fillId="0" borderId="0" applyFont="0" applyFill="0" applyBorder="0" applyAlignment="0" applyProtection="0"/>
    <xf numFmtId="43" fontId="26"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0" fontId="1" fillId="0" borderId="0"/>
    <xf numFmtId="0" fontId="1" fillId="0" borderId="0"/>
    <xf numFmtId="166" fontId="1" fillId="0" borderId="0" applyFont="0" applyFill="0" applyBorder="0" applyAlignment="0" applyProtection="0"/>
  </cellStyleXfs>
  <cellXfs count="330">
    <xf numFmtId="0" fontId="0" fillId="0" borderId="0" xfId="0"/>
    <xf numFmtId="0" fontId="3" fillId="0" borderId="0" xfId="3"/>
    <xf numFmtId="0" fontId="5" fillId="0" borderId="0" xfId="7" applyFill="1"/>
    <xf numFmtId="169" fontId="5" fillId="0" borderId="0" xfId="7" applyNumberFormat="1" applyFill="1" applyAlignment="1" applyProtection="1">
      <alignment horizontal="left"/>
    </xf>
    <xf numFmtId="39" fontId="5" fillId="0" borderId="0" xfId="7" applyNumberFormat="1" applyFill="1" applyProtection="1"/>
    <xf numFmtId="0" fontId="5" fillId="0" borderId="0" xfId="7"/>
    <xf numFmtId="169" fontId="5" fillId="0" borderId="0" xfId="7" applyNumberFormat="1" applyFill="1" applyProtection="1"/>
    <xf numFmtId="169" fontId="5" fillId="0" borderId="0" xfId="7" applyNumberFormat="1" applyFill="1" applyAlignment="1" applyProtection="1"/>
    <xf numFmtId="169" fontId="5" fillId="0" borderId="0" xfId="7" applyNumberFormat="1" applyAlignment="1" applyProtection="1">
      <alignment horizontal="left"/>
    </xf>
    <xf numFmtId="169" fontId="5" fillId="0" borderId="0" xfId="7" applyNumberFormat="1" applyProtection="1"/>
    <xf numFmtId="169" fontId="5" fillId="0" borderId="0" xfId="7" quotePrefix="1" applyNumberFormat="1" applyFill="1" applyAlignment="1" applyProtection="1">
      <alignment horizontal="left"/>
    </xf>
    <xf numFmtId="169" fontId="5" fillId="0" borderId="0" xfId="7" quotePrefix="1" applyNumberFormat="1" applyAlignment="1" applyProtection="1">
      <alignment horizontal="left"/>
    </xf>
    <xf numFmtId="169" fontId="5" fillId="0" borderId="0" xfId="7" applyNumberFormat="1" applyFill="1" applyAlignment="1" applyProtection="1">
      <alignment horizontal="right"/>
    </xf>
    <xf numFmtId="39" fontId="5" fillId="0" borderId="0" xfId="7" applyNumberFormat="1" applyFill="1" applyAlignment="1" applyProtection="1"/>
    <xf numFmtId="0" fontId="6" fillId="0" borderId="0" xfId="0" applyFont="1" applyFill="1"/>
    <xf numFmtId="0" fontId="6" fillId="0" borderId="0" xfId="0" applyFont="1" applyFill="1" applyAlignment="1">
      <alignment horizontal="center"/>
    </xf>
    <xf numFmtId="0" fontId="5" fillId="0" borderId="0" xfId="0" applyFont="1" applyFill="1" applyAlignment="1" applyProtection="1">
      <alignment vertical="center"/>
      <protection hidden="1"/>
    </xf>
    <xf numFmtId="0" fontId="0" fillId="0" borderId="0" xfId="0" applyFill="1" applyAlignment="1" applyProtection="1">
      <alignment vertical="center"/>
      <protection hidden="1"/>
    </xf>
    <xf numFmtId="0" fontId="11" fillId="0" borderId="0" xfId="0" applyFont="1" applyFill="1" applyBorder="1" applyAlignment="1" applyProtection="1">
      <alignment vertical="center"/>
      <protection hidden="1"/>
    </xf>
    <xf numFmtId="0" fontId="7"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5" fillId="0" borderId="0" xfId="7" applyFill="1" applyBorder="1" applyAlignment="1" applyProtection="1">
      <alignment vertical="center"/>
      <protection hidden="1"/>
    </xf>
    <xf numFmtId="44" fontId="9" fillId="0" borderId="0" xfId="0" applyNumberFormat="1" applyFont="1" applyFill="1" applyBorder="1" applyAlignment="1" applyProtection="1">
      <alignment horizontal="right" vertical="center"/>
      <protection hidden="1"/>
    </xf>
    <xf numFmtId="10" fontId="9" fillId="0" borderId="0" xfId="0" applyNumberFormat="1" applyFont="1" applyFill="1" applyBorder="1" applyAlignment="1" applyProtection="1">
      <alignment horizontal="right" vertical="center"/>
      <protection hidden="1"/>
    </xf>
    <xf numFmtId="44" fontId="12" fillId="0" borderId="0" xfId="0" applyNumberFormat="1" applyFont="1" applyFill="1" applyBorder="1" applyAlignment="1" applyProtection="1">
      <alignment horizontal="right" vertical="center"/>
      <protection hidden="1"/>
    </xf>
    <xf numFmtId="0" fontId="0" fillId="0" borderId="0" xfId="0" applyFill="1" applyAlignment="1" applyProtection="1">
      <alignment horizontal="right" vertical="center"/>
      <protection hidden="1"/>
    </xf>
    <xf numFmtId="0" fontId="11" fillId="0" borderId="0" xfId="0" applyFont="1" applyFill="1" applyAlignment="1" applyProtection="1">
      <alignment vertical="center"/>
      <protection hidden="1"/>
    </xf>
    <xf numFmtId="164" fontId="5" fillId="0" borderId="0" xfId="0" applyNumberFormat="1" applyFont="1" applyFill="1" applyBorder="1" applyAlignment="1" applyProtection="1">
      <alignment vertical="center"/>
      <protection hidden="1"/>
    </xf>
    <xf numFmtId="0" fontId="13" fillId="0" borderId="0" xfId="0" applyFont="1" applyFill="1" applyBorder="1" applyAlignment="1" applyProtection="1">
      <alignment vertical="center"/>
      <protection hidden="1"/>
    </xf>
    <xf numFmtId="0" fontId="10" fillId="0" borderId="0" xfId="7" applyFont="1" applyFill="1" applyAlignment="1" applyProtection="1">
      <alignment vertical="center"/>
      <protection hidden="1"/>
    </xf>
    <xf numFmtId="0" fontId="10" fillId="0" borderId="0" xfId="7" applyFont="1" applyFill="1" applyBorder="1" applyAlignment="1" applyProtection="1">
      <alignment vertical="center"/>
      <protection hidden="1"/>
    </xf>
    <xf numFmtId="164" fontId="10" fillId="0" borderId="0" xfId="7" applyNumberFormat="1" applyFont="1" applyFill="1" applyBorder="1" applyAlignment="1" applyProtection="1">
      <alignment vertical="center"/>
      <protection hidden="1"/>
    </xf>
    <xf numFmtId="0" fontId="0" fillId="0" borderId="13" xfId="0" applyFill="1" applyBorder="1" applyAlignment="1" applyProtection="1">
      <alignment vertical="center"/>
      <protection hidden="1"/>
    </xf>
    <xf numFmtId="0" fontId="0" fillId="0" borderId="9" xfId="0" applyFill="1" applyBorder="1" applyAlignment="1" applyProtection="1">
      <alignment vertical="center"/>
      <protection hidden="1"/>
    </xf>
    <xf numFmtId="0" fontId="11" fillId="0" borderId="0" xfId="7" applyFont="1" applyFill="1" applyBorder="1" applyAlignment="1" applyProtection="1">
      <alignment vertical="center"/>
      <protection hidden="1"/>
    </xf>
    <xf numFmtId="0" fontId="17" fillId="0" borderId="0" xfId="7" applyFont="1" applyFill="1" applyBorder="1" applyAlignment="1" applyProtection="1">
      <alignment vertical="center"/>
      <protection hidden="1"/>
    </xf>
    <xf numFmtId="164" fontId="17" fillId="0" borderId="0" xfId="7" applyNumberFormat="1" applyFont="1" applyFill="1" applyBorder="1" applyAlignment="1" applyProtection="1">
      <alignment vertical="center"/>
      <protection hidden="1"/>
    </xf>
    <xf numFmtId="0" fontId="9" fillId="0" borderId="9" xfId="0" applyFont="1" applyFill="1" applyBorder="1" applyAlignment="1" applyProtection="1">
      <alignment horizontal="center" vertical="center"/>
      <protection hidden="1"/>
    </xf>
    <xf numFmtId="0" fontId="9" fillId="0" borderId="13" xfId="0" applyFont="1" applyFill="1" applyBorder="1" applyAlignment="1" applyProtection="1">
      <alignment horizontal="center" vertical="center"/>
      <protection hidden="1"/>
    </xf>
    <xf numFmtId="0" fontId="5" fillId="0" borderId="13" xfId="0" applyFont="1" applyFill="1" applyBorder="1" applyAlignment="1" applyProtection="1">
      <alignment horizontal="left" vertical="center"/>
      <protection hidden="1"/>
    </xf>
    <xf numFmtId="0" fontId="5" fillId="0" borderId="19" xfId="0" applyFont="1" applyFill="1" applyBorder="1" applyAlignment="1" applyProtection="1">
      <alignment horizontal="left" vertical="center" wrapText="1"/>
      <protection hidden="1"/>
    </xf>
    <xf numFmtId="4" fontId="5" fillId="0" borderId="9" xfId="0" applyNumberFormat="1" applyFont="1" applyFill="1" applyBorder="1" applyAlignment="1" applyProtection="1">
      <alignment horizontal="center" vertical="center"/>
      <protection hidden="1"/>
    </xf>
    <xf numFmtId="164" fontId="5" fillId="0" borderId="9" xfId="0" applyNumberFormat="1" applyFont="1" applyFill="1" applyBorder="1" applyAlignment="1" applyProtection="1">
      <alignment vertical="center"/>
      <protection hidden="1"/>
    </xf>
    <xf numFmtId="167" fontId="5" fillId="0" borderId="9" xfId="1" applyNumberFormat="1" applyFont="1" applyFill="1" applyBorder="1" applyAlignment="1" applyProtection="1">
      <alignment vertical="center"/>
      <protection hidden="1"/>
    </xf>
    <xf numFmtId="0" fontId="10" fillId="0" borderId="16" xfId="0" applyFont="1" applyFill="1" applyBorder="1" applyAlignment="1" applyProtection="1">
      <alignment horizontal="center" vertical="center"/>
      <protection hidden="1"/>
    </xf>
    <xf numFmtId="164" fontId="9" fillId="0" borderId="9" xfId="0" applyNumberFormat="1" applyFont="1" applyFill="1" applyBorder="1" applyAlignment="1" applyProtection="1">
      <alignment vertical="center"/>
      <protection hidden="1"/>
    </xf>
    <xf numFmtId="167" fontId="9" fillId="0" borderId="9" xfId="1" applyNumberFormat="1" applyFont="1" applyFill="1" applyBorder="1" applyAlignment="1" applyProtection="1">
      <alignment vertical="center"/>
      <protection hidden="1"/>
    </xf>
    <xf numFmtId="164" fontId="0" fillId="0" borderId="0" xfId="0" applyNumberFormat="1" applyFill="1" applyAlignment="1" applyProtection="1">
      <alignment vertical="center"/>
      <protection hidden="1"/>
    </xf>
    <xf numFmtId="0" fontId="11" fillId="0" borderId="3" xfId="0" applyFont="1" applyFill="1" applyBorder="1" applyAlignment="1" applyProtection="1">
      <alignment horizontal="left" vertical="center"/>
      <protection hidden="1"/>
    </xf>
    <xf numFmtId="0" fontId="9" fillId="0" borderId="3" xfId="0" applyFont="1" applyFill="1" applyBorder="1" applyAlignment="1" applyProtection="1">
      <alignment horizontal="right" vertical="center"/>
      <protection hidden="1"/>
    </xf>
    <xf numFmtId="0" fontId="0" fillId="0" borderId="3" xfId="0" applyFill="1" applyBorder="1" applyAlignment="1" applyProtection="1">
      <alignment vertical="center"/>
      <protection hidden="1"/>
    </xf>
    <xf numFmtId="0" fontId="9" fillId="0" borderId="3" xfId="0" applyFont="1" applyFill="1" applyBorder="1" applyAlignment="1" applyProtection="1">
      <alignment vertical="center"/>
      <protection hidden="1"/>
    </xf>
    <xf numFmtId="164" fontId="9" fillId="0" borderId="4" xfId="0" applyNumberFormat="1" applyFont="1" applyFill="1" applyBorder="1" applyAlignment="1" applyProtection="1">
      <alignment vertical="center"/>
      <protection hidden="1"/>
    </xf>
    <xf numFmtId="10" fontId="9" fillId="0" borderId="0" xfId="0" applyNumberFormat="1" applyFont="1" applyFill="1" applyBorder="1" applyAlignment="1" applyProtection="1">
      <alignment horizontal="left" vertical="center"/>
      <protection hidden="1"/>
    </xf>
    <xf numFmtId="0" fontId="9" fillId="0" borderId="0" xfId="0" applyFont="1" applyFill="1" applyBorder="1" applyAlignment="1" applyProtection="1">
      <alignment vertical="center"/>
      <protection hidden="1"/>
    </xf>
    <xf numFmtId="164" fontId="9" fillId="0" borderId="1" xfId="0" applyNumberFormat="1" applyFont="1" applyFill="1" applyBorder="1" applyAlignment="1" applyProtection="1">
      <alignment vertical="center"/>
      <protection hidden="1"/>
    </xf>
    <xf numFmtId="0" fontId="11" fillId="0" borderId="0" xfId="0" applyFont="1" applyFill="1" applyBorder="1" applyAlignment="1" applyProtection="1">
      <alignment horizontal="left" vertical="center"/>
      <protection hidden="1"/>
    </xf>
    <xf numFmtId="10" fontId="9" fillId="0" borderId="7" xfId="0" applyNumberFormat="1" applyFont="1" applyFill="1" applyBorder="1" applyAlignment="1" applyProtection="1">
      <alignment horizontal="left" vertical="center"/>
      <protection hidden="1"/>
    </xf>
    <xf numFmtId="10" fontId="9" fillId="0" borderId="7" xfId="0" applyNumberFormat="1" applyFont="1" applyFill="1" applyBorder="1" applyAlignment="1" applyProtection="1">
      <alignment horizontal="right" vertical="center"/>
      <protection hidden="1"/>
    </xf>
    <xf numFmtId="0" fontId="9" fillId="0" borderId="7" xfId="0" applyFont="1" applyFill="1" applyBorder="1" applyAlignment="1" applyProtection="1">
      <alignment vertical="center"/>
      <protection hidden="1"/>
    </xf>
    <xf numFmtId="164" fontId="9" fillId="0" borderId="8" xfId="0" applyNumberFormat="1" applyFont="1" applyFill="1" applyBorder="1" applyAlignment="1" applyProtection="1">
      <alignment vertical="center"/>
      <protection hidden="1"/>
    </xf>
    <xf numFmtId="0" fontId="11" fillId="0" borderId="0" xfId="0" applyFont="1" applyFill="1" applyBorder="1" applyAlignment="1" applyProtection="1">
      <alignment horizontal="right" vertical="center"/>
      <protection hidden="1"/>
    </xf>
    <xf numFmtId="10" fontId="0" fillId="0" borderId="0" xfId="1" applyNumberFormat="1" applyFont="1" applyFill="1" applyBorder="1" applyAlignment="1" applyProtection="1">
      <alignment vertical="center"/>
      <protection hidden="1"/>
    </xf>
    <xf numFmtId="164" fontId="9" fillId="0" borderId="0" xfId="0" applyNumberFormat="1" applyFont="1" applyFill="1" applyBorder="1" applyAlignment="1" applyProtection="1">
      <alignment vertical="center"/>
      <protection hidden="1"/>
    </xf>
    <xf numFmtId="0" fontId="7" fillId="0" borderId="0" xfId="0" applyFont="1" applyFill="1" applyBorder="1" applyAlignment="1" applyProtection="1">
      <alignment horizontal="left" vertical="center"/>
      <protection hidden="1"/>
    </xf>
    <xf numFmtId="0" fontId="9" fillId="0" borderId="0" xfId="0" applyFont="1" applyFill="1" applyAlignment="1" applyProtection="1">
      <alignment horizontal="right" vertical="center"/>
      <protection hidden="1"/>
    </xf>
    <xf numFmtId="0" fontId="9" fillId="0" borderId="0" xfId="0" applyFont="1" applyFill="1" applyBorder="1" applyAlignment="1" applyProtection="1">
      <alignment horizontal="right" vertical="center"/>
      <protection hidden="1"/>
    </xf>
    <xf numFmtId="0" fontId="11" fillId="3" borderId="0" xfId="7" applyFont="1" applyFill="1" applyBorder="1" applyAlignment="1" applyProtection="1">
      <alignment vertical="center"/>
      <protection locked="0"/>
    </xf>
    <xf numFmtId="2" fontId="5" fillId="3" borderId="9" xfId="0" applyNumberFormat="1" applyFont="1" applyFill="1" applyBorder="1" applyAlignment="1" applyProtection="1">
      <alignment vertical="center"/>
      <protection locked="0"/>
    </xf>
    <xf numFmtId="4" fontId="5" fillId="3" borderId="9" xfId="0" applyNumberFormat="1" applyFont="1" applyFill="1" applyBorder="1" applyAlignment="1" applyProtection="1">
      <alignment vertical="center"/>
      <protection locked="0"/>
    </xf>
    <xf numFmtId="10" fontId="0" fillId="3" borderId="0" xfId="1" applyNumberFormat="1" applyFont="1" applyFill="1" applyBorder="1" applyAlignment="1" applyProtection="1">
      <alignment vertical="center"/>
      <protection locked="0"/>
    </xf>
    <xf numFmtId="10" fontId="0" fillId="3" borderId="7" xfId="1" applyNumberFormat="1" applyFont="1" applyFill="1" applyBorder="1" applyAlignment="1" applyProtection="1">
      <alignment vertical="center"/>
      <protection locked="0"/>
    </xf>
    <xf numFmtId="49" fontId="5" fillId="0" borderId="16" xfId="0" applyNumberFormat="1" applyFont="1" applyFill="1" applyBorder="1" applyAlignment="1" applyProtection="1">
      <alignment horizontal="center" vertical="center"/>
      <protection hidden="1"/>
    </xf>
    <xf numFmtId="0" fontId="5" fillId="0" borderId="16" xfId="0" applyFont="1" applyFill="1" applyBorder="1" applyAlignment="1" applyProtection="1">
      <alignment horizontal="left" vertical="center"/>
      <protection hidden="1"/>
    </xf>
    <xf numFmtId="0" fontId="5" fillId="0" borderId="16" xfId="0" applyFont="1" applyFill="1" applyBorder="1" applyAlignment="1" applyProtection="1">
      <alignment horizontal="left" vertical="center" wrapText="1"/>
      <protection hidden="1"/>
    </xf>
    <xf numFmtId="4" fontId="5" fillId="0" borderId="16" xfId="0" applyNumberFormat="1" applyFont="1" applyFill="1" applyBorder="1" applyAlignment="1" applyProtection="1">
      <alignment horizontal="center" vertical="center"/>
      <protection hidden="1"/>
    </xf>
    <xf numFmtId="164" fontId="5" fillId="0" borderId="16" xfId="0" applyNumberFormat="1" applyFont="1" applyFill="1" applyBorder="1" applyAlignment="1" applyProtection="1">
      <alignment vertical="center"/>
      <protection hidden="1"/>
    </xf>
    <xf numFmtId="167" fontId="5" fillId="0" borderId="19" xfId="1" applyNumberFormat="1" applyFont="1" applyFill="1" applyBorder="1" applyAlignment="1" applyProtection="1">
      <alignment vertical="center"/>
      <protection hidden="1"/>
    </xf>
    <xf numFmtId="0" fontId="9" fillId="0" borderId="16" xfId="0" applyFont="1" applyFill="1" applyBorder="1" applyAlignment="1" applyProtection="1">
      <alignment horizontal="center" vertical="center" wrapText="1"/>
      <protection hidden="1"/>
    </xf>
    <xf numFmtId="0" fontId="9" fillId="0" borderId="16" xfId="0" applyFont="1" applyFill="1" applyBorder="1" applyAlignment="1" applyProtection="1">
      <alignment horizontal="center" vertical="center"/>
      <protection hidden="1"/>
    </xf>
    <xf numFmtId="0" fontId="9" fillId="0" borderId="19" xfId="0" applyFont="1" applyFill="1" applyBorder="1" applyAlignment="1" applyProtection="1">
      <alignment horizontal="center" vertical="center" wrapText="1"/>
      <protection hidden="1"/>
    </xf>
    <xf numFmtId="0" fontId="8" fillId="0" borderId="0" xfId="7" applyFont="1" applyBorder="1" applyAlignment="1">
      <alignment vertical="center"/>
    </xf>
    <xf numFmtId="0" fontId="8" fillId="0" borderId="0" xfId="7" applyFont="1" applyBorder="1" applyAlignment="1">
      <alignment horizontal="center" vertical="center"/>
    </xf>
    <xf numFmtId="0" fontId="6" fillId="0" borderId="0" xfId="7" applyFont="1" applyBorder="1" applyAlignment="1">
      <alignment horizontal="center" vertical="center"/>
    </xf>
    <xf numFmtId="0" fontId="6" fillId="0" borderId="0" xfId="7" applyFont="1" applyBorder="1" applyAlignment="1">
      <alignment horizontal="center" vertical="center" wrapText="1"/>
    </xf>
    <xf numFmtId="0" fontId="6" fillId="0" borderId="0" xfId="7" applyFont="1" applyBorder="1" applyAlignment="1">
      <alignment vertical="center"/>
    </xf>
    <xf numFmtId="0" fontId="6" fillId="0" borderId="0" xfId="7" applyFont="1" applyBorder="1" applyAlignment="1">
      <alignment horizontal="right" vertical="center"/>
    </xf>
    <xf numFmtId="0" fontId="6" fillId="0" borderId="0" xfId="7" applyFont="1" applyBorder="1" applyAlignment="1">
      <alignment horizontal="left" vertical="center"/>
    </xf>
    <xf numFmtId="0" fontId="6" fillId="0" borderId="0" xfId="7" quotePrefix="1" applyFont="1" applyBorder="1" applyAlignment="1">
      <alignment horizontal="left" vertical="center"/>
    </xf>
    <xf numFmtId="0" fontId="6" fillId="0" borderId="0" xfId="19" applyFont="1" applyBorder="1" applyAlignment="1">
      <alignment vertical="center"/>
    </xf>
    <xf numFmtId="0" fontId="6" fillId="0" borderId="0" xfId="19" applyFont="1" applyBorder="1" applyAlignment="1">
      <alignment horizontal="center" vertical="center"/>
    </xf>
    <xf numFmtId="0" fontId="8" fillId="2" borderId="0" xfId="19" applyFont="1" applyFill="1" applyBorder="1" applyAlignment="1">
      <alignment vertical="center"/>
    </xf>
    <xf numFmtId="49" fontId="6" fillId="0" borderId="0" xfId="19" applyNumberFormat="1" applyFont="1" applyBorder="1" applyAlignment="1">
      <alignment vertical="center"/>
    </xf>
    <xf numFmtId="0" fontId="6" fillId="0" borderId="0" xfId="19" applyFont="1" applyBorder="1" applyAlignment="1">
      <alignment horizontal="left" vertical="center"/>
    </xf>
    <xf numFmtId="0" fontId="8" fillId="2" borderId="0" xfId="7" applyFont="1" applyFill="1" applyBorder="1" applyAlignment="1">
      <alignment vertical="center"/>
    </xf>
    <xf numFmtId="0" fontId="8" fillId="2" borderId="0" xfId="7" applyFont="1" applyFill="1" applyBorder="1" applyAlignment="1">
      <alignment horizontal="center" vertical="center"/>
    </xf>
    <xf numFmtId="0" fontId="6" fillId="2" borderId="0" xfId="7" applyFont="1" applyFill="1" applyBorder="1" applyAlignment="1">
      <alignment vertical="center"/>
    </xf>
    <xf numFmtId="0" fontId="6" fillId="2" borderId="0" xfId="7" quotePrefix="1" applyFont="1" applyFill="1" applyBorder="1" applyAlignment="1" applyProtection="1">
      <alignment horizontal="center" vertical="center"/>
    </xf>
    <xf numFmtId="0" fontId="6" fillId="2" borderId="0" xfId="7" quotePrefix="1" applyFont="1" applyFill="1" applyBorder="1" applyAlignment="1" applyProtection="1">
      <alignment horizontal="left" vertical="center"/>
    </xf>
    <xf numFmtId="0" fontId="6" fillId="2" borderId="0" xfId="7" applyFont="1" applyFill="1" applyBorder="1" applyAlignment="1">
      <alignment horizontal="center" vertical="center"/>
    </xf>
    <xf numFmtId="0" fontId="8" fillId="2" borderId="0" xfId="7" applyFont="1" applyFill="1" applyBorder="1" applyAlignment="1" applyProtection="1">
      <alignment horizontal="left" vertical="center"/>
    </xf>
    <xf numFmtId="0" fontId="6" fillId="2" borderId="0" xfId="7" applyFont="1" applyFill="1" applyBorder="1" applyAlignment="1">
      <alignment horizontal="right" vertical="center"/>
    </xf>
    <xf numFmtId="0" fontId="6" fillId="2" borderId="0" xfId="7" applyFont="1" applyFill="1" applyBorder="1" applyAlignment="1" applyProtection="1">
      <alignment horizontal="left" vertical="center"/>
    </xf>
    <xf numFmtId="0" fontId="6" fillId="2" borderId="0" xfId="19" applyFont="1" applyFill="1" applyBorder="1" applyAlignment="1">
      <alignment vertical="center"/>
    </xf>
    <xf numFmtId="0" fontId="6" fillId="2" borderId="0" xfId="19" applyFont="1" applyFill="1" applyBorder="1" applyAlignment="1">
      <alignment horizontal="center" vertical="center"/>
    </xf>
    <xf numFmtId="0" fontId="8" fillId="2" borderId="0" xfId="19" applyFont="1" applyFill="1" applyBorder="1" applyAlignment="1">
      <alignment horizontal="center" vertical="center"/>
    </xf>
    <xf numFmtId="0" fontId="6" fillId="2" borderId="0" xfId="19" quotePrefix="1" applyFont="1" applyFill="1" applyBorder="1" applyAlignment="1" applyProtection="1">
      <alignment horizontal="center" vertical="center"/>
    </xf>
    <xf numFmtId="0" fontId="6" fillId="2" borderId="0" xfId="19" quotePrefix="1" applyFont="1" applyFill="1" applyBorder="1" applyAlignment="1" applyProtection="1">
      <alignment horizontal="left" vertical="center"/>
    </xf>
    <xf numFmtId="0" fontId="8" fillId="2" borderId="0" xfId="19" applyFont="1" applyFill="1" applyBorder="1" applyAlignment="1">
      <alignment vertical="center" wrapText="1"/>
    </xf>
    <xf numFmtId="0" fontId="6" fillId="0" borderId="0" xfId="19" applyFont="1" applyFill="1" applyBorder="1" applyAlignment="1" applyProtection="1">
      <alignment horizontal="left" vertical="center"/>
    </xf>
    <xf numFmtId="0" fontId="6" fillId="2" borderId="0" xfId="7" applyFont="1" applyFill="1" applyBorder="1" applyAlignment="1">
      <alignment horizontal="center" vertical="center" wrapText="1"/>
    </xf>
    <xf numFmtId="0" fontId="6" fillId="2" borderId="0" xfId="7" applyFont="1" applyFill="1" applyBorder="1" applyAlignment="1">
      <alignment horizontal="left" vertical="center"/>
    </xf>
    <xf numFmtId="0" fontId="6" fillId="2" borderId="0" xfId="7" applyFont="1" applyFill="1" applyBorder="1" applyAlignment="1" applyProtection="1">
      <alignment vertical="center"/>
    </xf>
    <xf numFmtId="0" fontId="6" fillId="2" borderId="0" xfId="7" quotePrefix="1" applyFont="1" applyFill="1" applyBorder="1" applyAlignment="1" applyProtection="1">
      <alignment vertical="center"/>
    </xf>
    <xf numFmtId="1" fontId="8" fillId="2" borderId="0" xfId="19" applyNumberFormat="1" applyFont="1" applyFill="1" applyBorder="1" applyAlignment="1">
      <alignment vertical="center" wrapText="1"/>
    </xf>
    <xf numFmtId="1" fontId="8" fillId="2" borderId="0" xfId="19" applyNumberFormat="1" applyFont="1" applyFill="1" applyBorder="1" applyAlignment="1">
      <alignment horizontal="center" vertical="center" wrapText="1"/>
    </xf>
    <xf numFmtId="4" fontId="6" fillId="2" borderId="0" xfId="19" applyNumberFormat="1" applyFont="1" applyFill="1" applyBorder="1" applyAlignment="1">
      <alignment vertical="center"/>
    </xf>
    <xf numFmtId="1" fontId="8" fillId="2" borderId="0" xfId="19" applyNumberFormat="1" applyFont="1" applyFill="1" applyBorder="1" applyAlignment="1">
      <alignment horizontal="right" vertical="center"/>
    </xf>
    <xf numFmtId="4" fontId="8" fillId="2" borderId="0" xfId="19" applyNumberFormat="1" applyFont="1" applyFill="1" applyBorder="1" applyAlignment="1">
      <alignment vertical="center"/>
    </xf>
    <xf numFmtId="1" fontId="6" fillId="2" borderId="0" xfId="19" applyNumberFormat="1" applyFont="1" applyFill="1" applyBorder="1" applyAlignment="1">
      <alignment horizontal="right" vertical="center"/>
    </xf>
    <xf numFmtId="1" fontId="6" fillId="2" borderId="0" xfId="19" applyNumberFormat="1" applyFont="1" applyFill="1" applyBorder="1" applyAlignment="1">
      <alignment vertical="center"/>
    </xf>
    <xf numFmtId="1" fontId="6" fillId="2" borderId="0" xfId="19" applyNumberFormat="1" applyFont="1" applyFill="1" applyBorder="1" applyAlignment="1">
      <alignment horizontal="center" vertical="center"/>
    </xf>
    <xf numFmtId="0" fontId="6" fillId="0" borderId="0" xfId="19" applyFont="1" applyFill="1" applyBorder="1" applyAlignment="1">
      <alignment horizontal="center" vertical="center"/>
    </xf>
    <xf numFmtId="0" fontId="6" fillId="2" borderId="0" xfId="19" applyFont="1" applyFill="1" applyBorder="1" applyAlignment="1">
      <alignment horizontal="center" vertical="center" wrapText="1"/>
    </xf>
    <xf numFmtId="0" fontId="6" fillId="0" borderId="0" xfId="19" applyFont="1" applyFill="1" applyBorder="1" applyAlignment="1">
      <alignment vertical="center"/>
    </xf>
    <xf numFmtId="49" fontId="6" fillId="2" borderId="0" xfId="19" applyNumberFormat="1" applyFont="1" applyFill="1" applyBorder="1" applyAlignment="1">
      <alignment horizontal="center" vertical="center"/>
    </xf>
    <xf numFmtId="1" fontId="6" fillId="0" borderId="0" xfId="19" applyNumberFormat="1" applyFont="1" applyFill="1" applyBorder="1" applyAlignment="1">
      <alignment horizontal="center" vertical="center"/>
    </xf>
    <xf numFmtId="0" fontId="6" fillId="0" borderId="0" xfId="7" applyFont="1" applyBorder="1" applyAlignment="1"/>
    <xf numFmtId="0" fontId="6" fillId="0" borderId="0" xfId="7" applyFont="1" applyBorder="1" applyAlignment="1">
      <alignment horizontal="center"/>
    </xf>
    <xf numFmtId="0" fontId="24" fillId="0" borderId="0" xfId="20" applyFont="1" applyAlignment="1">
      <alignment horizontal="center"/>
    </xf>
    <xf numFmtId="0" fontId="24" fillId="0" borderId="0" xfId="20" applyFont="1" applyAlignment="1"/>
    <xf numFmtId="177" fontId="6" fillId="0" borderId="0" xfId="7" applyNumberFormat="1" applyFont="1" applyBorder="1" applyAlignment="1">
      <alignment horizontal="center" vertical="center"/>
    </xf>
    <xf numFmtId="0" fontId="25" fillId="0" borderId="0" xfId="20" applyFont="1" applyFill="1" applyAlignment="1">
      <alignment vertical="center"/>
    </xf>
    <xf numFmtId="0" fontId="15" fillId="0" borderId="12" xfId="7" applyFont="1" applyFill="1" applyBorder="1" applyAlignment="1" applyProtection="1">
      <alignment horizontal="center" vertical="center"/>
      <protection hidden="1"/>
    </xf>
    <xf numFmtId="0" fontId="15" fillId="0" borderId="14" xfId="7" applyFont="1" applyFill="1" applyBorder="1" applyAlignment="1" applyProtection="1">
      <alignment horizontal="center" vertical="center"/>
      <protection hidden="1"/>
    </xf>
    <xf numFmtId="0" fontId="15" fillId="0" borderId="9" xfId="7" applyFont="1" applyFill="1" applyBorder="1" applyAlignment="1" applyProtection="1">
      <alignment horizontal="center" vertical="center" wrapText="1"/>
      <protection hidden="1"/>
    </xf>
    <xf numFmtId="9" fontId="10" fillId="0" borderId="9" xfId="7" applyNumberFormat="1" applyFont="1" applyFill="1" applyBorder="1" applyAlignment="1" applyProtection="1">
      <alignment vertical="center"/>
      <protection hidden="1"/>
    </xf>
    <xf numFmtId="9" fontId="10" fillId="0" borderId="0" xfId="7" applyNumberFormat="1" applyFont="1" applyFill="1" applyBorder="1" applyAlignment="1" applyProtection="1">
      <alignment vertical="center"/>
      <protection hidden="1"/>
    </xf>
    <xf numFmtId="10" fontId="10" fillId="0" borderId="0" xfId="16" applyNumberFormat="1" applyFont="1" applyFill="1" applyBorder="1" applyAlignment="1" applyProtection="1">
      <alignment vertical="center"/>
      <protection hidden="1"/>
    </xf>
    <xf numFmtId="0" fontId="10" fillId="0" borderId="0" xfId="7" applyFont="1" applyFill="1" applyBorder="1" applyAlignment="1" applyProtection="1">
      <alignment horizontal="right" vertical="center"/>
      <protection hidden="1"/>
    </xf>
    <xf numFmtId="164" fontId="10" fillId="0" borderId="0" xfId="7" applyNumberFormat="1" applyFont="1" applyFill="1" applyAlignment="1" applyProtection="1">
      <alignment vertical="center"/>
      <protection hidden="1"/>
    </xf>
    <xf numFmtId="176" fontId="9" fillId="0" borderId="9" xfId="7" applyNumberFormat="1" applyFont="1" applyFill="1" applyBorder="1" applyAlignment="1" applyProtection="1">
      <alignment horizontal="center" vertical="center"/>
      <protection hidden="1"/>
    </xf>
    <xf numFmtId="0" fontId="9" fillId="0" borderId="13" xfId="7" applyFont="1" applyFill="1" applyBorder="1" applyAlignment="1" applyProtection="1">
      <alignment horizontal="center" vertical="center" wrapText="1"/>
      <protection hidden="1"/>
    </xf>
    <xf numFmtId="176" fontId="9" fillId="0" borderId="13" xfId="7" applyNumberFormat="1" applyFont="1" applyFill="1" applyBorder="1" applyAlignment="1" applyProtection="1">
      <alignment horizontal="center" vertical="center"/>
      <protection hidden="1"/>
    </xf>
    <xf numFmtId="0" fontId="5" fillId="0" borderId="13" xfId="7" applyFont="1" applyFill="1" applyBorder="1" applyAlignment="1" applyProtection="1">
      <alignment vertical="center"/>
      <protection hidden="1"/>
    </xf>
    <xf numFmtId="0" fontId="9" fillId="0" borderId="19" xfId="7" applyFont="1" applyFill="1" applyBorder="1" applyAlignment="1" applyProtection="1">
      <alignment horizontal="left" vertical="center" wrapText="1"/>
      <protection hidden="1"/>
    </xf>
    <xf numFmtId="0" fontId="5" fillId="0" borderId="16" xfId="7" applyFont="1" applyFill="1" applyBorder="1" applyAlignment="1" applyProtection="1">
      <alignment horizontal="left" vertical="center" wrapText="1"/>
      <protection hidden="1"/>
    </xf>
    <xf numFmtId="44" fontId="5" fillId="0" borderId="0" xfId="7" applyNumberFormat="1" applyFont="1" applyFill="1" applyBorder="1" applyAlignment="1" applyProtection="1">
      <alignment vertical="center"/>
      <protection hidden="1"/>
    </xf>
    <xf numFmtId="0" fontId="5" fillId="0" borderId="9" xfId="7" applyFont="1" applyFill="1" applyBorder="1" applyAlignment="1" applyProtection="1">
      <alignment vertical="center"/>
      <protection hidden="1"/>
    </xf>
    <xf numFmtId="0" fontId="5" fillId="0" borderId="0" xfId="7" applyFont="1" applyFill="1" applyAlignment="1" applyProtection="1">
      <alignment vertical="center"/>
      <protection hidden="1"/>
    </xf>
    <xf numFmtId="0" fontId="5" fillId="0" borderId="0" xfId="7" applyFont="1" applyFill="1" applyBorder="1" applyAlignment="1" applyProtection="1">
      <alignment vertical="center"/>
      <protection hidden="1"/>
    </xf>
    <xf numFmtId="0" fontId="5" fillId="0" borderId="9" xfId="7" applyFont="1" applyFill="1" applyBorder="1" applyAlignment="1" applyProtection="1">
      <alignment horizontal="right" vertical="center"/>
      <protection hidden="1"/>
    </xf>
    <xf numFmtId="10" fontId="5" fillId="0" borderId="9" xfId="16" applyNumberFormat="1" applyFont="1" applyFill="1" applyBorder="1" applyAlignment="1" applyProtection="1">
      <alignment vertical="center"/>
      <protection hidden="1"/>
    </xf>
    <xf numFmtId="0" fontId="5" fillId="0" borderId="0" xfId="7" applyFont="1" applyFill="1" applyAlignment="1" applyProtection="1">
      <alignment horizontal="center" vertical="center"/>
      <protection hidden="1"/>
    </xf>
    <xf numFmtId="0" fontId="5" fillId="0" borderId="0" xfId="7" applyFont="1" applyFill="1" applyBorder="1" applyAlignment="1" applyProtection="1">
      <alignment horizontal="right" vertical="center"/>
      <protection hidden="1"/>
    </xf>
    <xf numFmtId="164" fontId="5" fillId="0" borderId="13" xfId="7" applyNumberFormat="1" applyFont="1" applyFill="1" applyBorder="1" applyAlignment="1" applyProtection="1">
      <alignment vertical="center"/>
      <protection hidden="1"/>
    </xf>
    <xf numFmtId="14" fontId="8" fillId="0" borderId="5" xfId="0" applyNumberFormat="1" applyFont="1" applyFill="1" applyBorder="1" applyAlignment="1" applyProtection="1">
      <alignment vertical="center"/>
      <protection hidden="1"/>
    </xf>
    <xf numFmtId="14" fontId="8" fillId="0" borderId="0" xfId="0" applyNumberFormat="1" applyFont="1" applyFill="1" applyBorder="1" applyAlignment="1" applyProtection="1">
      <alignment vertical="center"/>
      <protection hidden="1"/>
    </xf>
    <xf numFmtId="16" fontId="8" fillId="0" borderId="0" xfId="0" applyNumberFormat="1" applyFont="1" applyFill="1" applyBorder="1" applyAlignment="1" applyProtection="1">
      <alignment vertical="center"/>
      <protection hidden="1"/>
    </xf>
    <xf numFmtId="0" fontId="8" fillId="0" borderId="0" xfId="0" applyFont="1" applyFill="1" applyBorder="1" applyAlignment="1" applyProtection="1">
      <alignment horizontal="centerContinuous" vertical="center"/>
      <protection hidden="1"/>
    </xf>
    <xf numFmtId="16" fontId="8" fillId="0" borderId="0" xfId="0" applyNumberFormat="1" applyFont="1" applyFill="1" applyBorder="1" applyAlignment="1" applyProtection="1">
      <alignment horizontal="center" vertical="center"/>
      <protection hidden="1"/>
    </xf>
    <xf numFmtId="16" fontId="8" fillId="0" borderId="1" xfId="0" applyNumberFormat="1" applyFont="1" applyFill="1" applyBorder="1" applyAlignment="1" applyProtection="1">
      <alignment horizontal="center" vertical="center"/>
      <protection hidden="1"/>
    </xf>
    <xf numFmtId="14" fontId="8" fillId="0" borderId="0" xfId="0" applyNumberFormat="1" applyFont="1" applyFill="1" applyBorder="1" applyAlignment="1" applyProtection="1">
      <alignment vertical="center" wrapText="1"/>
      <protection hidden="1"/>
    </xf>
    <xf numFmtId="14" fontId="8" fillId="0" borderId="1" xfId="0" applyNumberFormat="1" applyFont="1" applyFill="1" applyBorder="1" applyAlignment="1" applyProtection="1">
      <alignment vertical="center"/>
      <protection hidden="1"/>
    </xf>
    <xf numFmtId="0" fontId="8" fillId="0" borderId="5" xfId="0" applyFont="1" applyFill="1" applyBorder="1" applyAlignment="1" applyProtection="1">
      <alignment vertical="center"/>
      <protection hidden="1"/>
    </xf>
    <xf numFmtId="0" fontId="8" fillId="0" borderId="0" xfId="0" applyFont="1" applyFill="1" applyBorder="1" applyAlignment="1" applyProtection="1">
      <alignment vertical="center"/>
      <protection hidden="1"/>
    </xf>
    <xf numFmtId="0" fontId="6" fillId="0" borderId="0" xfId="0" applyFont="1" applyFill="1" applyBorder="1" applyAlignment="1" applyProtection="1">
      <alignment horizontal="center" vertical="center"/>
      <protection hidden="1"/>
    </xf>
    <xf numFmtId="2" fontId="6" fillId="0" borderId="0" xfId="0" applyNumberFormat="1" applyFont="1" applyFill="1" applyBorder="1" applyAlignment="1" applyProtection="1">
      <alignment horizontal="right" vertical="center"/>
      <protection hidden="1"/>
    </xf>
    <xf numFmtId="39" fontId="6" fillId="0" borderId="0" xfId="0" applyNumberFormat="1" applyFont="1" applyFill="1" applyBorder="1" applyAlignment="1" applyProtection="1">
      <alignment vertical="center"/>
      <protection hidden="1"/>
    </xf>
    <xf numFmtId="168" fontId="6" fillId="0" borderId="1" xfId="0" applyNumberFormat="1" applyFont="1" applyFill="1" applyBorder="1" applyAlignment="1" applyProtection="1">
      <alignment vertical="center"/>
      <protection hidden="1"/>
    </xf>
    <xf numFmtId="0" fontId="6" fillId="0" borderId="0" xfId="0" applyNumberFormat="1" applyFont="1" applyFill="1" applyBorder="1" applyAlignment="1" applyProtection="1">
      <alignment horizontal="left" vertical="center"/>
      <protection hidden="1"/>
    </xf>
    <xf numFmtId="0" fontId="6" fillId="0" borderId="0" xfId="0" applyFont="1" applyFill="1" applyBorder="1" applyAlignment="1" applyProtection="1">
      <alignment vertical="center"/>
      <protection hidden="1"/>
    </xf>
    <xf numFmtId="0" fontId="6" fillId="0" borderId="0" xfId="0" applyFont="1" applyFill="1" applyProtection="1">
      <protection hidden="1"/>
    </xf>
    <xf numFmtId="0" fontId="6" fillId="0" borderId="1" xfId="0" applyFont="1" applyFill="1" applyBorder="1" applyAlignment="1" applyProtection="1">
      <alignment horizontal="center" vertical="center"/>
      <protection hidden="1"/>
    </xf>
    <xf numFmtId="0" fontId="6" fillId="0" borderId="1" xfId="0" applyFont="1" applyFill="1" applyBorder="1" applyAlignment="1" applyProtection="1">
      <alignment vertical="center"/>
      <protection hidden="1"/>
    </xf>
    <xf numFmtId="0" fontId="6" fillId="0" borderId="10" xfId="0" applyFont="1" applyFill="1" applyBorder="1" applyAlignment="1" applyProtection="1">
      <alignment horizontal="center" vertical="center" wrapText="1"/>
      <protection hidden="1"/>
    </xf>
    <xf numFmtId="0" fontId="6" fillId="0" borderId="9" xfId="0" applyFont="1" applyFill="1" applyBorder="1" applyAlignment="1" applyProtection="1">
      <alignment horizontal="center" vertical="center" wrapText="1"/>
      <protection hidden="1"/>
    </xf>
    <xf numFmtId="0" fontId="6" fillId="0" borderId="16" xfId="0" applyFont="1" applyFill="1" applyBorder="1" applyAlignment="1" applyProtection="1">
      <alignment horizontal="center" vertical="center" wrapText="1"/>
      <protection hidden="1"/>
    </xf>
    <xf numFmtId="0" fontId="9" fillId="0" borderId="16" xfId="0" applyFont="1" applyFill="1" applyBorder="1" applyAlignment="1" applyProtection="1">
      <alignment horizontal="centerContinuous" vertical="center"/>
      <protection hidden="1"/>
    </xf>
    <xf numFmtId="0" fontId="6" fillId="0" borderId="16" xfId="0" applyFont="1" applyFill="1" applyBorder="1" applyAlignment="1" applyProtection="1">
      <alignment horizontal="center" vertical="center"/>
      <protection hidden="1"/>
    </xf>
    <xf numFmtId="2" fontId="6" fillId="0" borderId="16" xfId="0" applyNumberFormat="1" applyFont="1" applyFill="1" applyBorder="1" applyAlignment="1" applyProtection="1">
      <alignment horizontal="center" vertical="center"/>
      <protection hidden="1"/>
    </xf>
    <xf numFmtId="39" fontId="6" fillId="0" borderId="16" xfId="0" applyNumberFormat="1" applyFont="1" applyFill="1" applyBorder="1" applyAlignment="1" applyProtection="1">
      <alignment horizontal="center" vertical="center"/>
      <protection hidden="1"/>
    </xf>
    <xf numFmtId="168" fontId="6" fillId="0" borderId="28" xfId="0" applyNumberFormat="1" applyFont="1" applyFill="1" applyBorder="1" applyAlignment="1" applyProtection="1">
      <alignment horizontal="center" vertical="center"/>
      <protection hidden="1"/>
    </xf>
    <xf numFmtId="0" fontId="6" fillId="0" borderId="9" xfId="0" applyFont="1" applyFill="1" applyBorder="1" applyProtection="1">
      <protection hidden="1"/>
    </xf>
    <xf numFmtId="164" fontId="6" fillId="0" borderId="11" xfId="2" applyFont="1" applyFill="1" applyBorder="1" applyAlignment="1" applyProtection="1">
      <alignment horizontal="right" vertical="center"/>
      <protection hidden="1"/>
    </xf>
    <xf numFmtId="0" fontId="6" fillId="0" borderId="5" xfId="0" applyFont="1" applyFill="1" applyBorder="1" applyAlignment="1" applyProtection="1">
      <alignment vertical="center"/>
      <protection hidden="1"/>
    </xf>
    <xf numFmtId="168" fontId="6" fillId="0" borderId="32" xfId="0" applyNumberFormat="1" applyFont="1" applyFill="1" applyBorder="1" applyAlignment="1" applyProtection="1">
      <alignment horizontal="center" vertical="center"/>
      <protection hidden="1"/>
    </xf>
    <xf numFmtId="164" fontId="6" fillId="0" borderId="35" xfId="2" applyFont="1" applyFill="1" applyBorder="1" applyAlignment="1" applyProtection="1">
      <alignment horizontal="right" vertical="center"/>
      <protection hidden="1"/>
    </xf>
    <xf numFmtId="0" fontId="9" fillId="0" borderId="0" xfId="0" applyFont="1" applyFill="1" applyBorder="1" applyAlignment="1" applyProtection="1">
      <alignment horizontal="center" vertical="center"/>
      <protection hidden="1"/>
    </xf>
    <xf numFmtId="168" fontId="6" fillId="0" borderId="1" xfId="0" applyNumberFormat="1" applyFont="1" applyFill="1" applyBorder="1" applyAlignment="1" applyProtection="1">
      <alignment horizontal="right" vertical="center"/>
      <protection hidden="1"/>
    </xf>
    <xf numFmtId="164" fontId="6" fillId="0" borderId="11" xfId="2" applyFont="1" applyFill="1" applyBorder="1" applyAlignment="1" applyProtection="1">
      <alignment vertical="center"/>
      <protection hidden="1"/>
    </xf>
    <xf numFmtId="0" fontId="6" fillId="0" borderId="5" xfId="0" applyFont="1" applyFill="1" applyBorder="1" applyAlignment="1" applyProtection="1">
      <alignment horizontal="center" vertical="center"/>
      <protection hidden="1"/>
    </xf>
    <xf numFmtId="0" fontId="6" fillId="0" borderId="20" xfId="0" applyFont="1" applyFill="1" applyBorder="1" applyAlignment="1" applyProtection="1">
      <alignment horizontal="center" vertical="center"/>
      <protection hidden="1"/>
    </xf>
    <xf numFmtId="0" fontId="6" fillId="0" borderId="18" xfId="0" applyFont="1" applyFill="1" applyBorder="1" applyAlignment="1" applyProtection="1">
      <alignment horizontal="center" vertical="center"/>
      <protection hidden="1"/>
    </xf>
    <xf numFmtId="0" fontId="6" fillId="0" borderId="18" xfId="0" applyFont="1" applyFill="1" applyBorder="1" applyAlignment="1" applyProtection="1">
      <alignment vertical="center"/>
      <protection hidden="1"/>
    </xf>
    <xf numFmtId="2" fontId="6" fillId="0" borderId="18" xfId="0" applyNumberFormat="1" applyFont="1" applyFill="1" applyBorder="1" applyAlignment="1" applyProtection="1">
      <alignment horizontal="right" vertical="center"/>
      <protection hidden="1"/>
    </xf>
    <xf numFmtId="39" fontId="6" fillId="0" borderId="18" xfId="0" applyNumberFormat="1" applyFont="1" applyFill="1" applyBorder="1" applyAlignment="1" applyProtection="1">
      <alignment vertical="center"/>
      <protection hidden="1"/>
    </xf>
    <xf numFmtId="168" fontId="6" fillId="0" borderId="21" xfId="0" applyNumberFormat="1" applyFont="1" applyFill="1" applyBorder="1" applyAlignment="1" applyProtection="1">
      <alignment horizontal="right" vertical="center"/>
      <protection hidden="1"/>
    </xf>
    <xf numFmtId="0" fontId="6" fillId="0" borderId="23" xfId="0" applyFont="1" applyFill="1" applyBorder="1" applyAlignment="1" applyProtection="1">
      <alignment horizontal="centerContinuous" vertical="center"/>
      <protection hidden="1"/>
    </xf>
    <xf numFmtId="2" fontId="6" fillId="0" borderId="24" xfId="0" applyNumberFormat="1" applyFont="1" applyFill="1" applyBorder="1" applyAlignment="1" applyProtection="1">
      <alignment horizontal="centerContinuous" vertical="center"/>
      <protection hidden="1"/>
    </xf>
    <xf numFmtId="39" fontId="6" fillId="0" borderId="25" xfId="0" applyNumberFormat="1" applyFont="1" applyFill="1" applyBorder="1" applyAlignment="1" applyProtection="1">
      <alignment horizontal="left" vertical="center"/>
      <protection hidden="1"/>
    </xf>
    <xf numFmtId="164" fontId="6" fillId="0" borderId="26" xfId="2" applyFont="1" applyFill="1" applyBorder="1" applyAlignment="1" applyProtection="1">
      <alignment horizontal="right" vertical="center"/>
      <protection hidden="1"/>
    </xf>
    <xf numFmtId="0" fontId="6" fillId="3" borderId="9" xfId="6" applyFont="1" applyFill="1" applyBorder="1" applyAlignment="1" applyProtection="1">
      <alignment horizontal="left" vertical="center"/>
      <protection locked="0"/>
    </xf>
    <xf numFmtId="0" fontId="10" fillId="0" borderId="0" xfId="7" applyFont="1" applyFill="1" applyBorder="1" applyAlignment="1" applyProtection="1">
      <alignment horizontal="left" vertical="center"/>
    </xf>
    <xf numFmtId="0" fontId="27" fillId="0" borderId="0" xfId="19" applyFont="1" applyFill="1" applyBorder="1" applyAlignment="1">
      <alignment vertical="center"/>
    </xf>
    <xf numFmtId="2" fontId="15" fillId="0" borderId="0" xfId="7" applyNumberFormat="1" applyFont="1" applyFill="1" applyBorder="1" applyAlignment="1">
      <alignment horizontal="center" vertical="center"/>
    </xf>
    <xf numFmtId="2" fontId="15" fillId="0" borderId="0" xfId="7" applyNumberFormat="1" applyFont="1" applyFill="1" applyBorder="1" applyAlignment="1">
      <alignment vertical="center"/>
    </xf>
    <xf numFmtId="0" fontId="10" fillId="0" borderId="0" xfId="7" applyFont="1" applyFill="1" applyBorder="1" applyAlignment="1">
      <alignment horizontal="center" vertical="center"/>
    </xf>
    <xf numFmtId="0" fontId="28" fillId="0" borderId="0" xfId="19" applyFont="1" applyFill="1" applyBorder="1" applyAlignment="1">
      <alignment vertical="center"/>
    </xf>
    <xf numFmtId="49" fontId="27" fillId="0" borderId="0" xfId="19" applyNumberFormat="1" applyFont="1" applyFill="1" applyBorder="1" applyAlignment="1">
      <alignment horizontal="center" vertical="center"/>
    </xf>
    <xf numFmtId="0" fontId="15" fillId="0" borderId="0" xfId="7" applyNumberFormat="1" applyFont="1" applyFill="1" applyBorder="1" applyAlignment="1">
      <alignment horizontal="center" vertical="center"/>
    </xf>
    <xf numFmtId="0" fontId="15" fillId="0" borderId="0" xfId="7" applyFont="1" applyFill="1" applyBorder="1" applyAlignment="1" applyProtection="1">
      <alignment horizontal="left" vertical="center"/>
      <protection hidden="1"/>
    </xf>
    <xf numFmtId="0" fontId="27" fillId="0" borderId="0" xfId="19" applyFont="1" applyFill="1" applyBorder="1" applyAlignment="1">
      <alignment horizontal="center" vertical="center"/>
    </xf>
    <xf numFmtId="0" fontId="10" fillId="0" borderId="0" xfId="7" applyFont="1" applyFill="1" applyBorder="1" applyAlignment="1">
      <alignment vertical="center"/>
    </xf>
    <xf numFmtId="0" fontId="15" fillId="0" borderId="0" xfId="7" applyFont="1" applyFill="1" applyBorder="1" applyAlignment="1">
      <alignment vertical="center"/>
    </xf>
    <xf numFmtId="16" fontId="10" fillId="0" borderId="0" xfId="7" applyNumberFormat="1" applyFont="1" applyFill="1" applyBorder="1" applyAlignment="1">
      <alignment horizontal="center" vertical="center"/>
    </xf>
    <xf numFmtId="0" fontId="15" fillId="0" borderId="0" xfId="7" applyFont="1" applyFill="1" applyBorder="1" applyAlignment="1">
      <alignment horizontal="center" vertical="center"/>
    </xf>
    <xf numFmtId="0" fontId="29" fillId="0" borderId="0" xfId="7" applyFont="1" applyFill="1" applyBorder="1" applyAlignment="1">
      <alignment horizontal="center" vertical="center"/>
    </xf>
    <xf numFmtId="9" fontId="5" fillId="4" borderId="13" xfId="16" applyNumberFormat="1" applyFont="1" applyFill="1" applyBorder="1" applyAlignment="1" applyProtection="1">
      <alignment vertical="center"/>
      <protection locked="0"/>
    </xf>
    <xf numFmtId="0" fontId="9" fillId="0" borderId="0" xfId="7" applyFont="1" applyFill="1" applyBorder="1" applyAlignment="1" applyProtection="1">
      <alignment horizontal="center" vertical="center" wrapText="1"/>
      <protection hidden="1"/>
    </xf>
    <xf numFmtId="167" fontId="5" fillId="0" borderId="0" xfId="16" applyNumberFormat="1" applyFont="1" applyFill="1" applyBorder="1" applyAlignment="1" applyProtection="1">
      <alignment vertical="center"/>
      <protection hidden="1"/>
    </xf>
    <xf numFmtId="167" fontId="9" fillId="0" borderId="0" xfId="16" applyNumberFormat="1" applyFont="1" applyFill="1" applyBorder="1" applyAlignment="1" applyProtection="1">
      <alignment vertical="center"/>
      <protection hidden="1"/>
    </xf>
    <xf numFmtId="0" fontId="5" fillId="0" borderId="9" xfId="7" applyFont="1" applyFill="1" applyBorder="1" applyAlignment="1" applyProtection="1">
      <alignment horizontal="center" vertical="center"/>
      <protection hidden="1"/>
    </xf>
    <xf numFmtId="167" fontId="9" fillId="0" borderId="9" xfId="16" applyNumberFormat="1" applyFont="1" applyFill="1" applyBorder="1" applyAlignment="1" applyProtection="1">
      <alignment vertical="center"/>
      <protection hidden="1"/>
    </xf>
    <xf numFmtId="0" fontId="9" fillId="0" borderId="16" xfId="7" applyFont="1" applyFill="1" applyBorder="1" applyAlignment="1" applyProtection="1">
      <alignment horizontal="center" vertical="center"/>
      <protection hidden="1"/>
    </xf>
    <xf numFmtId="0" fontId="9" fillId="0" borderId="19" xfId="7" applyFont="1" applyFill="1" applyBorder="1" applyAlignment="1" applyProtection="1">
      <alignment horizontal="center" vertical="center" wrapText="1"/>
      <protection hidden="1"/>
    </xf>
    <xf numFmtId="0" fontId="5" fillId="0" borderId="13" xfId="7" applyFont="1" applyFill="1" applyBorder="1" applyAlignment="1" applyProtection="1">
      <alignment horizontal="center" vertical="center"/>
      <protection hidden="1"/>
    </xf>
    <xf numFmtId="167" fontId="5" fillId="0" borderId="19" xfId="7" applyNumberFormat="1" applyFont="1" applyFill="1" applyBorder="1" applyAlignment="1" applyProtection="1">
      <alignment vertical="center"/>
      <protection hidden="1"/>
    </xf>
    <xf numFmtId="0" fontId="9" fillId="0" borderId="19" xfId="7" applyFont="1" applyFill="1" applyBorder="1" applyAlignment="1" applyProtection="1">
      <alignment vertical="center"/>
      <protection hidden="1"/>
    </xf>
    <xf numFmtId="9" fontId="5" fillId="0" borderId="13" xfId="16" applyFont="1" applyFill="1" applyBorder="1" applyAlignment="1" applyProtection="1">
      <alignment vertical="center"/>
      <protection hidden="1"/>
    </xf>
    <xf numFmtId="9" fontId="5" fillId="0" borderId="16" xfId="16" applyFont="1" applyFill="1" applyBorder="1" applyAlignment="1" applyProtection="1">
      <alignment vertical="center"/>
      <protection hidden="1"/>
    </xf>
    <xf numFmtId="176" fontId="9" fillId="0" borderId="16" xfId="7" applyNumberFormat="1" applyFont="1" applyFill="1" applyBorder="1" applyAlignment="1" applyProtection="1">
      <alignment horizontal="center" vertical="center"/>
      <protection hidden="1"/>
    </xf>
    <xf numFmtId="164" fontId="9" fillId="0" borderId="29" xfId="2" applyFont="1" applyFill="1" applyBorder="1" applyAlignment="1" applyProtection="1">
      <alignment vertical="center"/>
      <protection hidden="1"/>
    </xf>
    <xf numFmtId="167" fontId="9" fillId="0" borderId="29"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164" fontId="5" fillId="4" borderId="9" xfId="0" applyNumberFormat="1" applyFont="1" applyFill="1" applyBorder="1" applyAlignment="1" applyProtection="1">
      <alignment vertical="center"/>
      <protection locked="0"/>
    </xf>
    <xf numFmtId="0" fontId="5"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9" fillId="0" borderId="9" xfId="0" applyFont="1" applyFill="1" applyBorder="1" applyAlignment="1" applyProtection="1">
      <alignment vertical="center"/>
      <protection hidden="1"/>
    </xf>
    <xf numFmtId="164" fontId="9" fillId="0" borderId="9" xfId="2" applyFont="1" applyFill="1" applyBorder="1" applyAlignment="1" applyProtection="1">
      <alignment vertical="center"/>
      <protection hidden="1"/>
    </xf>
    <xf numFmtId="0" fontId="0" fillId="0" borderId="14" xfId="0" applyFill="1" applyBorder="1" applyAlignment="1" applyProtection="1">
      <alignment vertical="center"/>
      <protection hidden="1"/>
    </xf>
    <xf numFmtId="0" fontId="0" fillId="0" borderId="34" xfId="0" applyFill="1" applyBorder="1" applyAlignment="1" applyProtection="1">
      <alignment vertical="center"/>
      <protection hidden="1"/>
    </xf>
    <xf numFmtId="0" fontId="9" fillId="0" borderId="15" xfId="0" applyFont="1" applyFill="1" applyBorder="1" applyAlignment="1" applyProtection="1">
      <alignment vertical="center"/>
      <protection hidden="1"/>
    </xf>
    <xf numFmtId="164" fontId="9" fillId="0" borderId="16" xfId="2" applyFont="1" applyFill="1" applyBorder="1" applyAlignment="1" applyProtection="1">
      <alignment vertical="center"/>
      <protection hidden="1"/>
    </xf>
    <xf numFmtId="0" fontId="0" fillId="0" borderId="16" xfId="0" applyFill="1" applyBorder="1" applyAlignment="1" applyProtection="1">
      <alignment vertical="center"/>
      <protection hidden="1"/>
    </xf>
    <xf numFmtId="175" fontId="9" fillId="0" borderId="19" xfId="1" applyNumberFormat="1" applyFont="1" applyFill="1" applyBorder="1" applyAlignment="1" applyProtection="1">
      <alignment vertical="center"/>
      <protection hidden="1"/>
    </xf>
    <xf numFmtId="164" fontId="9" fillId="4" borderId="9" xfId="2" applyFont="1" applyFill="1" applyBorder="1" applyAlignment="1" applyProtection="1">
      <alignment vertical="center"/>
      <protection hidden="1"/>
    </xf>
    <xf numFmtId="0" fontId="0" fillId="4" borderId="9" xfId="0" applyFill="1" applyBorder="1" applyAlignment="1" applyProtection="1">
      <alignment vertical="center"/>
      <protection locked="0"/>
    </xf>
    <xf numFmtId="179" fontId="27" fillId="0" borderId="0" xfId="19" applyNumberFormat="1" applyFont="1" applyFill="1" applyBorder="1" applyAlignment="1">
      <alignment horizontal="center" vertical="center"/>
    </xf>
    <xf numFmtId="0" fontId="6" fillId="0" borderId="23" xfId="0" applyFont="1" applyFill="1" applyBorder="1" applyAlignment="1" applyProtection="1">
      <alignment horizontal="left" vertical="center"/>
      <protection hidden="1"/>
    </xf>
    <xf numFmtId="0" fontId="6" fillId="0" borderId="36" xfId="0" applyFont="1" applyFill="1" applyBorder="1" applyAlignment="1" applyProtection="1">
      <alignment horizontal="center" vertical="center"/>
      <protection hidden="1"/>
    </xf>
    <xf numFmtId="49" fontId="6" fillId="0" borderId="22" xfId="0" applyNumberFormat="1" applyFont="1" applyFill="1" applyBorder="1" applyAlignment="1" applyProtection="1">
      <alignment horizontal="center" vertical="center"/>
      <protection hidden="1"/>
    </xf>
    <xf numFmtId="0" fontId="5" fillId="0" borderId="9" xfId="0" applyNumberFormat="1" applyFont="1" applyFill="1" applyBorder="1" applyAlignment="1" applyProtection="1">
      <alignment horizontal="center" vertical="center"/>
      <protection hidden="1"/>
    </xf>
    <xf numFmtId="0" fontId="17" fillId="0" borderId="0" xfId="7" quotePrefix="1" applyFont="1" applyFill="1" applyBorder="1" applyAlignment="1" applyProtection="1">
      <alignment horizontal="center" vertical="center"/>
      <protection hidden="1"/>
    </xf>
    <xf numFmtId="0" fontId="17" fillId="0" borderId="0" xfId="7" applyFont="1" applyFill="1" applyBorder="1" applyAlignment="1" applyProtection="1">
      <alignment horizontal="center" vertical="center"/>
      <protection hidden="1"/>
    </xf>
    <xf numFmtId="14" fontId="17" fillId="0" borderId="0" xfId="7" applyNumberFormat="1" applyFont="1" applyFill="1" applyBorder="1" applyAlignment="1" applyProtection="1">
      <alignment horizontal="center" vertical="center"/>
      <protection hidden="1"/>
    </xf>
    <xf numFmtId="174" fontId="17" fillId="0" borderId="0" xfId="7" applyNumberFormat="1" applyFont="1" applyFill="1" applyBorder="1" applyAlignment="1" applyProtection="1">
      <alignment horizontal="center" vertical="center"/>
      <protection hidden="1"/>
    </xf>
    <xf numFmtId="164" fontId="17" fillId="0" borderId="0" xfId="7" applyNumberFormat="1" applyFont="1" applyFill="1" applyBorder="1" applyAlignment="1" applyProtection="1">
      <alignment horizontal="center" vertical="center"/>
      <protection hidden="1"/>
    </xf>
    <xf numFmtId="9" fontId="17" fillId="0" borderId="0" xfId="1" applyFont="1" applyFill="1" applyBorder="1" applyAlignment="1" applyProtection="1">
      <alignment horizontal="center" vertical="center"/>
      <protection hidden="1"/>
    </xf>
    <xf numFmtId="44" fontId="5" fillId="0" borderId="9" xfId="0" applyNumberFormat="1" applyFont="1" applyFill="1" applyBorder="1" applyAlignment="1" applyProtection="1">
      <alignment vertical="center"/>
    </xf>
    <xf numFmtId="10" fontId="0" fillId="0" borderId="0" xfId="1" applyNumberFormat="1" applyFont="1" applyFill="1" applyBorder="1" applyAlignment="1" applyProtection="1">
      <alignment vertical="center"/>
    </xf>
    <xf numFmtId="49" fontId="6" fillId="0" borderId="0" xfId="0" quotePrefix="1" applyNumberFormat="1" applyFont="1" applyFill="1" applyBorder="1" applyAlignment="1" applyProtection="1">
      <alignment horizontal="left" vertical="center"/>
      <protection hidden="1"/>
    </xf>
    <xf numFmtId="49" fontId="5" fillId="0" borderId="9" xfId="0" applyNumberFormat="1" applyFont="1" applyFill="1" applyBorder="1" applyAlignment="1" applyProtection="1">
      <alignment horizontal="center" vertical="center"/>
      <protection hidden="1"/>
    </xf>
    <xf numFmtId="49" fontId="6" fillId="0" borderId="0" xfId="7" applyNumberFormat="1" applyFont="1" applyFill="1" applyBorder="1" applyAlignment="1" applyProtection="1">
      <alignment horizontal="left" vertical="center"/>
      <protection hidden="1"/>
    </xf>
    <xf numFmtId="4" fontId="5" fillId="0" borderId="16" xfId="0" applyNumberFormat="1" applyFont="1" applyFill="1" applyBorder="1" applyAlignment="1" applyProtection="1">
      <alignment vertical="center"/>
      <protection locked="0"/>
    </xf>
    <xf numFmtId="164" fontId="5" fillId="0" borderId="16" xfId="0" applyNumberFormat="1" applyFont="1" applyFill="1" applyBorder="1" applyAlignment="1" applyProtection="1">
      <alignment vertical="center"/>
      <protection locked="0"/>
    </xf>
    <xf numFmtId="0" fontId="9" fillId="0" borderId="16" xfId="0" applyFont="1" applyFill="1" applyBorder="1" applyAlignment="1" applyProtection="1">
      <alignment horizontal="center" vertical="center"/>
      <protection hidden="1"/>
    </xf>
    <xf numFmtId="164" fontId="11" fillId="0" borderId="0" xfId="7" applyNumberFormat="1" applyFont="1" applyFill="1" applyBorder="1" applyAlignment="1" applyProtection="1">
      <alignment horizontal="center" vertical="center"/>
      <protection hidden="1"/>
    </xf>
    <xf numFmtId="0" fontId="9" fillId="0" borderId="5" xfId="0" applyFont="1" applyFill="1" applyBorder="1" applyAlignment="1" applyProtection="1">
      <alignment horizontal="center" vertical="center"/>
      <protection hidden="1"/>
    </xf>
    <xf numFmtId="0" fontId="9" fillId="0" borderId="2" xfId="0" applyFont="1" applyFill="1" applyBorder="1" applyAlignment="1" applyProtection="1">
      <alignment horizontal="center" vertical="center"/>
      <protection hidden="1"/>
    </xf>
    <xf numFmtId="0" fontId="9" fillId="0" borderId="6" xfId="0" applyFont="1" applyFill="1" applyBorder="1" applyAlignment="1" applyProtection="1">
      <alignment horizontal="center" vertical="center"/>
      <protection hidden="1"/>
    </xf>
    <xf numFmtId="0" fontId="9" fillId="0" borderId="3" xfId="0" applyFont="1" applyFill="1" applyBorder="1" applyAlignment="1" applyProtection="1">
      <alignment horizontal="left" vertical="center"/>
      <protection hidden="1"/>
    </xf>
    <xf numFmtId="0" fontId="9" fillId="0" borderId="0" xfId="0" applyFont="1" applyFill="1" applyBorder="1" applyAlignment="1" applyProtection="1">
      <alignment horizontal="left" vertical="center"/>
      <protection hidden="1"/>
    </xf>
    <xf numFmtId="0" fontId="9" fillId="0" borderId="29" xfId="0" applyFont="1" applyFill="1" applyBorder="1" applyAlignment="1" applyProtection="1">
      <alignment vertical="center"/>
      <protection hidden="1"/>
    </xf>
    <xf numFmtId="0" fontId="6" fillId="0" borderId="27" xfId="0" applyFont="1" applyFill="1" applyBorder="1" applyAlignment="1" applyProtection="1">
      <alignment horizontal="center" vertical="center" wrapText="1"/>
      <protection hidden="1"/>
    </xf>
    <xf numFmtId="0" fontId="6" fillId="0" borderId="10" xfId="0" applyFont="1" applyFill="1" applyBorder="1" applyAlignment="1" applyProtection="1">
      <alignment horizontal="center" vertical="center"/>
      <protection locked="0"/>
    </xf>
    <xf numFmtId="0" fontId="6" fillId="0" borderId="9" xfId="0" applyFont="1" applyFill="1" applyBorder="1" applyAlignment="1" applyProtection="1">
      <alignment vertical="center"/>
      <protection locked="0"/>
    </xf>
    <xf numFmtId="0" fontId="6" fillId="0" borderId="9" xfId="0" applyFont="1" applyFill="1" applyBorder="1" applyAlignment="1" applyProtection="1">
      <alignment horizontal="center" vertical="center"/>
      <protection locked="0"/>
    </xf>
    <xf numFmtId="2" fontId="6" fillId="0" borderId="9" xfId="0" applyNumberFormat="1" applyFont="1" applyFill="1" applyBorder="1" applyAlignment="1" applyProtection="1">
      <alignment horizontal="right" vertical="center"/>
      <protection locked="0"/>
    </xf>
    <xf numFmtId="164" fontId="6" fillId="0" borderId="9" xfId="2" applyFont="1" applyFill="1" applyBorder="1" applyAlignment="1" applyProtection="1">
      <alignment vertical="center"/>
      <protection locked="0"/>
    </xf>
    <xf numFmtId="0" fontId="6" fillId="0" borderId="10" xfId="0" applyFont="1" applyFill="1" applyBorder="1" applyAlignment="1" applyProtection="1">
      <alignment horizontal="center"/>
      <protection locked="0"/>
    </xf>
    <xf numFmtId="2" fontId="6" fillId="0" borderId="9" xfId="0" applyNumberFormat="1" applyFont="1" applyFill="1" applyBorder="1" applyAlignment="1" applyProtection="1">
      <alignment vertical="center"/>
      <protection locked="0"/>
    </xf>
    <xf numFmtId="0" fontId="6" fillId="0" borderId="9" xfId="5" applyFont="1" applyFill="1" applyBorder="1" applyAlignment="1" applyProtection="1">
      <alignment horizontal="left" vertical="center"/>
      <protection locked="0"/>
    </xf>
    <xf numFmtId="164" fontId="6" fillId="0" borderId="9" xfId="0" applyNumberFormat="1" applyFont="1" applyFill="1" applyBorder="1" applyAlignment="1" applyProtection="1">
      <alignment vertical="center"/>
      <protection locked="0"/>
    </xf>
    <xf numFmtId="0" fontId="6" fillId="0" borderId="9" xfId="6" applyFont="1" applyFill="1" applyBorder="1" applyAlignment="1" applyProtection="1">
      <alignment horizontal="left" vertical="center"/>
      <protection locked="0"/>
    </xf>
    <xf numFmtId="0" fontId="6" fillId="0" borderId="0" xfId="7" applyNumberFormat="1" applyFont="1" applyFill="1" applyBorder="1" applyAlignment="1" applyProtection="1">
      <alignment horizontal="left" vertical="center"/>
      <protection hidden="1"/>
    </xf>
    <xf numFmtId="0" fontId="6" fillId="0" borderId="0" xfId="0" quotePrefix="1" applyNumberFormat="1" applyFont="1" applyFill="1" applyBorder="1" applyAlignment="1" applyProtection="1">
      <alignment horizontal="left" vertical="center"/>
      <protection hidden="1"/>
    </xf>
    <xf numFmtId="0" fontId="11" fillId="0" borderId="0" xfId="7" applyFont="1" applyFill="1" applyBorder="1" applyAlignment="1" applyProtection="1">
      <alignment horizontal="right" vertical="center"/>
      <protection hidden="1"/>
    </xf>
    <xf numFmtId="9" fontId="11" fillId="0" borderId="0" xfId="1" applyFont="1" applyFill="1" applyBorder="1" applyAlignment="1" applyProtection="1">
      <alignment horizontal="right" vertical="center"/>
      <protection hidden="1"/>
    </xf>
    <xf numFmtId="174" fontId="11" fillId="0" borderId="0" xfId="7" applyNumberFormat="1" applyFont="1" applyFill="1" applyBorder="1" applyAlignment="1" applyProtection="1">
      <alignment horizontal="right" vertical="center"/>
      <protection hidden="1"/>
    </xf>
    <xf numFmtId="0" fontId="9" fillId="0" borderId="13" xfId="0" applyFont="1" applyFill="1" applyBorder="1" applyAlignment="1" applyProtection="1">
      <alignment horizontal="left" vertical="center"/>
      <protection hidden="1"/>
    </xf>
    <xf numFmtId="176" fontId="9" fillId="0" borderId="0" xfId="7" applyNumberFormat="1" applyFont="1" applyFill="1" applyBorder="1" applyAlignment="1" applyProtection="1">
      <alignment horizontal="center" vertical="center"/>
      <protection hidden="1"/>
    </xf>
    <xf numFmtId="9" fontId="10" fillId="0" borderId="0" xfId="16" applyNumberFormat="1" applyFont="1" applyFill="1" applyBorder="1" applyAlignment="1" applyProtection="1">
      <alignment vertical="center"/>
      <protection hidden="1"/>
    </xf>
    <xf numFmtId="9" fontId="5" fillId="4" borderId="9" xfId="16" applyNumberFormat="1" applyFont="1" applyFill="1" applyBorder="1" applyAlignment="1" applyProtection="1">
      <alignment vertical="center"/>
      <protection locked="0"/>
    </xf>
    <xf numFmtId="9" fontId="5" fillId="0" borderId="9" xfId="16" applyFont="1" applyFill="1" applyBorder="1" applyAlignment="1" applyProtection="1">
      <alignment vertical="center"/>
      <protection hidden="1"/>
    </xf>
    <xf numFmtId="164" fontId="5" fillId="0" borderId="9" xfId="7" applyNumberFormat="1" applyFont="1" applyFill="1" applyBorder="1" applyAlignment="1" applyProtection="1">
      <alignment vertical="center"/>
      <protection hidden="1"/>
    </xf>
    <xf numFmtId="0" fontId="6" fillId="0" borderId="27" xfId="0" applyFont="1" applyFill="1" applyBorder="1" applyAlignment="1" applyProtection="1">
      <alignment horizontal="center" vertical="center" wrapText="1"/>
      <protection hidden="1"/>
    </xf>
    <xf numFmtId="49" fontId="11" fillId="0" borderId="0" xfId="7" quotePrefix="1" applyNumberFormat="1" applyFont="1" applyFill="1" applyBorder="1" applyAlignment="1" applyProtection="1">
      <alignment horizontal="right" vertical="center"/>
      <protection hidden="1"/>
    </xf>
    <xf numFmtId="0" fontId="11" fillId="0" borderId="0" xfId="7" applyFont="1" applyFill="1" applyBorder="1" applyAlignment="1" applyProtection="1">
      <alignment horizontal="left" vertical="center" shrinkToFit="1"/>
      <protection hidden="1"/>
    </xf>
    <xf numFmtId="0" fontId="9" fillId="0" borderId="9" xfId="0" applyFont="1" applyFill="1" applyBorder="1" applyAlignment="1" applyProtection="1">
      <alignment horizontal="center" vertical="center" wrapText="1"/>
      <protection hidden="1"/>
    </xf>
    <xf numFmtId="0" fontId="9" fillId="0" borderId="16" xfId="0" applyFont="1" applyFill="1" applyBorder="1" applyAlignment="1" applyProtection="1">
      <alignment horizontal="center" vertical="center"/>
      <protection hidden="1"/>
    </xf>
    <xf numFmtId="0" fontId="9" fillId="0" borderId="19" xfId="0" applyFont="1" applyFill="1" applyBorder="1" applyAlignment="1" applyProtection="1">
      <alignment horizontal="center" vertical="center"/>
      <protection hidden="1"/>
    </xf>
    <xf numFmtId="0" fontId="13" fillId="0" borderId="13" xfId="0" applyFont="1" applyFill="1" applyBorder="1" applyAlignment="1" applyProtection="1">
      <alignment horizontal="center" vertical="center"/>
      <protection hidden="1"/>
    </xf>
    <xf numFmtId="0" fontId="13" fillId="0" borderId="16"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11" fillId="0" borderId="0" xfId="0" applyFont="1" applyFill="1" applyAlignment="1" applyProtection="1">
      <alignment horizontal="left" vertical="center" wrapText="1"/>
      <protection hidden="1"/>
    </xf>
    <xf numFmtId="0" fontId="9" fillId="0" borderId="9" xfId="0" applyFont="1" applyFill="1" applyBorder="1" applyAlignment="1" applyProtection="1">
      <alignment horizontal="center" vertical="center"/>
      <protection hidden="1"/>
    </xf>
    <xf numFmtId="0" fontId="15" fillId="0" borderId="9" xfId="7" applyFont="1" applyFill="1" applyBorder="1" applyAlignment="1" applyProtection="1">
      <alignment horizontal="center" vertical="center" wrapText="1"/>
      <protection hidden="1"/>
    </xf>
    <xf numFmtId="0" fontId="9" fillId="0" borderId="9" xfId="7" applyFont="1" applyFill="1" applyBorder="1" applyAlignment="1" applyProtection="1">
      <alignment horizontal="center" vertical="center"/>
      <protection hidden="1"/>
    </xf>
    <xf numFmtId="0" fontId="9" fillId="0" borderId="9" xfId="7" applyFont="1" applyFill="1" applyBorder="1" applyAlignment="1" applyProtection="1">
      <alignment horizontal="center" vertical="center" wrapText="1"/>
      <protection hidden="1"/>
    </xf>
    <xf numFmtId="0" fontId="0" fillId="0" borderId="9" xfId="0" applyBorder="1" applyAlignment="1">
      <alignment horizontal="center" vertical="center"/>
    </xf>
    <xf numFmtId="0" fontId="6" fillId="0" borderId="27" xfId="0" applyFont="1" applyFill="1" applyBorder="1" applyAlignment="1" applyProtection="1">
      <alignment horizontal="center" vertical="center" wrapText="1"/>
      <protection hidden="1"/>
    </xf>
    <xf numFmtId="0" fontId="6" fillId="0" borderId="19" xfId="0" applyFont="1" applyFill="1" applyBorder="1" applyAlignment="1" applyProtection="1">
      <alignment horizontal="center" vertical="center" wrapText="1"/>
      <protection hidden="1"/>
    </xf>
    <xf numFmtId="0" fontId="6" fillId="0" borderId="9" xfId="0" applyFont="1" applyFill="1" applyBorder="1" applyAlignment="1" applyProtection="1">
      <alignment horizontal="center" vertical="center"/>
      <protection hidden="1"/>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2" fontId="6" fillId="0" borderId="9" xfId="0" applyNumberFormat="1" applyFont="1" applyFill="1" applyBorder="1" applyAlignment="1" applyProtection="1">
      <alignment horizontal="center" vertical="center"/>
      <protection hidden="1"/>
    </xf>
    <xf numFmtId="39" fontId="6" fillId="0" borderId="9" xfId="0" applyNumberFormat="1" applyFont="1" applyFill="1" applyBorder="1" applyAlignment="1" applyProtection="1">
      <alignment horizontal="center" vertical="center"/>
      <protection hidden="1"/>
    </xf>
    <xf numFmtId="168" fontId="6" fillId="0" borderId="11" xfId="0" applyNumberFormat="1" applyFont="1" applyFill="1" applyBorder="1" applyAlignment="1" applyProtection="1">
      <alignment horizontal="center" vertical="center"/>
      <protection hidden="1"/>
    </xf>
    <xf numFmtId="0" fontId="11" fillId="0" borderId="33" xfId="0" applyFont="1" applyFill="1" applyBorder="1" applyAlignment="1" applyProtection="1">
      <alignment horizontal="center" vertical="center"/>
      <protection hidden="1"/>
    </xf>
    <xf numFmtId="0" fontId="11" fillId="0" borderId="30" xfId="0" applyFont="1" applyFill="1" applyBorder="1" applyAlignment="1" applyProtection="1">
      <alignment horizontal="center" vertical="center"/>
      <protection hidden="1"/>
    </xf>
    <xf numFmtId="0" fontId="11" fillId="0" borderId="31" xfId="0" applyFont="1" applyFill="1" applyBorder="1" applyAlignment="1" applyProtection="1">
      <alignment horizontal="center" vertical="center"/>
      <protection hidden="1"/>
    </xf>
    <xf numFmtId="0" fontId="5" fillId="0" borderId="15" xfId="0" applyFont="1" applyFill="1" applyBorder="1" applyAlignment="1" applyProtection="1">
      <alignment horizontal="center" vertical="center"/>
      <protection hidden="1"/>
    </xf>
    <xf numFmtId="0" fontId="5" fillId="0" borderId="29" xfId="0" applyFont="1" applyFill="1" applyBorder="1" applyAlignment="1" applyProtection="1">
      <alignment horizontal="center" vertical="center"/>
      <protection hidden="1"/>
    </xf>
    <xf numFmtId="0" fontId="0" fillId="0" borderId="29" xfId="0"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6" fillId="0" borderId="0" xfId="7" applyFont="1" applyBorder="1" applyAlignment="1">
      <alignment horizontal="center" vertical="center" wrapText="1"/>
    </xf>
    <xf numFmtId="0" fontId="6" fillId="2" borderId="0" xfId="7" applyFont="1" applyFill="1" applyBorder="1" applyAlignment="1">
      <alignment horizontal="center" vertical="center" wrapText="1"/>
    </xf>
  </cellXfs>
  <cellStyles count="29">
    <cellStyle name="Dia" xfId="8"/>
    <cellStyle name="Encabez1" xfId="9"/>
    <cellStyle name="Encabez2" xfId="10"/>
    <cellStyle name="Euro" xfId="11"/>
    <cellStyle name="Fijo" xfId="12"/>
    <cellStyle name="Financiero" xfId="13"/>
    <cellStyle name="Millares 2" xfId="21"/>
    <cellStyle name="Millares 2 2" xfId="22"/>
    <cellStyle name="Millares 3" xfId="23"/>
    <cellStyle name="Millares 4" xfId="24"/>
    <cellStyle name="Millares 5" xfId="25"/>
    <cellStyle name="Moneda" xfId="2" builtinId="4"/>
    <cellStyle name="Moneda 2" xfId="28"/>
    <cellStyle name="Monetario" xfId="14"/>
    <cellStyle name="No-definido" xfId="15"/>
    <cellStyle name="Normal" xfId="0" builtinId="0"/>
    <cellStyle name="Normal 2" xfId="3"/>
    <cellStyle name="Normal 2 2" xfId="20"/>
    <cellStyle name="Normal 2 2 2" xfId="19"/>
    <cellStyle name="Normal 3" xfId="7"/>
    <cellStyle name="Normal 4" xfId="26"/>
    <cellStyle name="Normal 6" xfId="27"/>
    <cellStyle name="Normal_Analisis de precios AGOSTO 2004" xfId="6"/>
    <cellStyle name="Normal_LICITACION ESCUELA CAUCETE" xfId="5"/>
    <cellStyle name="Porcentaje" xfId="1" builtinId="5"/>
    <cellStyle name="Porcentaje 2" xfId="4"/>
    <cellStyle name="Porcentaje 3" xfId="16"/>
    <cellStyle name="Punto" xfId="17"/>
    <cellStyle name="Punto0" xfId="18"/>
  </cellStyles>
  <dxfs count="139">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AR"/>
              <a:t>OBRA: XXXXXX</a:t>
            </a:r>
          </a:p>
          <a:p>
            <a:pPr>
              <a:defRPr/>
            </a:pPr>
            <a:r>
              <a:rPr lang="es-AR"/>
              <a:t>PLAN DE TRABAJO</a:t>
            </a:r>
          </a:p>
          <a:p>
            <a:pPr>
              <a:defRPr/>
            </a:pPr>
            <a:r>
              <a:rPr lang="es-AR"/>
              <a:t>AVANCE</a:t>
            </a:r>
            <a:r>
              <a:rPr lang="es-AR" baseline="0"/>
              <a:t> </a:t>
            </a:r>
            <a:r>
              <a:rPr lang="es-AR"/>
              <a:t>PORCENTUAL</a:t>
            </a:r>
            <a:r>
              <a:rPr lang="es-AR" baseline="0"/>
              <a:t> OBRA</a:t>
            </a:r>
            <a:endParaRPr lang="es-AR"/>
          </a:p>
        </c:rich>
      </c:tx>
      <c:overlay val="0"/>
    </c:title>
    <c:autoTitleDeleted val="0"/>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marker>
            <c:symbol val="none"/>
          </c:marker>
          <c:dLbls>
            <c:numFmt formatCode="0.00%" sourceLinked="0"/>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dLbls>
          <c:val>
            <c:numRef>
              <c:f>PTyCI!$F$67:$W$67</c:f>
              <c:numCache>
                <c:formatCode>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ser>
        <c:ser>
          <c:idx val="1"/>
          <c:order val="1"/>
          <c:marker>
            <c:symbol val="none"/>
          </c:marker>
          <c:dLbls>
            <c:dLbl>
              <c:idx val="1"/>
              <c:dLblPos val="t"/>
              <c:showLegendKey val="0"/>
              <c:showVal val="1"/>
              <c:showCatName val="0"/>
              <c:showSerName val="0"/>
              <c:showPercent val="0"/>
              <c:showBubbleSize val="0"/>
            </c:dLbl>
            <c:dLbl>
              <c:idx val="2"/>
              <c:dLblPos val="t"/>
              <c:showLegendKey val="0"/>
              <c:showVal val="1"/>
              <c:showCatName val="0"/>
              <c:showSerName val="0"/>
              <c:showPercent val="0"/>
              <c:showBubbleSize val="0"/>
            </c:dLbl>
            <c:dLbl>
              <c:idx val="3"/>
              <c:dLblPos val="ctr"/>
              <c:showLegendKey val="0"/>
              <c:showVal val="1"/>
              <c:showCatName val="0"/>
              <c:showSerName val="0"/>
              <c:showPercent val="0"/>
              <c:showBubbleSize val="0"/>
            </c:dLbl>
            <c:dLbl>
              <c:idx val="4"/>
              <c:dLblPos val="ctr"/>
              <c:showLegendKey val="0"/>
              <c:showVal val="1"/>
              <c:showCatName val="0"/>
              <c:showSerName val="0"/>
              <c:showPercent val="0"/>
              <c:showBubbleSize val="0"/>
            </c:dLbl>
            <c:dLbl>
              <c:idx val="5"/>
              <c:dLblPos val="ctr"/>
              <c:showLegendKey val="0"/>
              <c:showVal val="1"/>
              <c:showCatName val="0"/>
              <c:showSerName val="0"/>
              <c:showPercent val="0"/>
              <c:showBubbleSize val="0"/>
            </c:dLbl>
            <c:dLbl>
              <c:idx val="30"/>
              <c:dLblPos val="t"/>
              <c:showLegendKey val="0"/>
              <c:showVal val="1"/>
              <c:showCatName val="0"/>
              <c:showSerName val="0"/>
              <c:showPercent val="0"/>
              <c:showBubbleSize val="0"/>
            </c:dLbl>
            <c:numFmt formatCode="0.00%" sourceLinked="0"/>
            <c:txPr>
              <a:bodyPr/>
              <a:lstStyle/>
              <a:p>
                <a:pPr>
                  <a:defRPr sz="600" baseline="0">
                    <a:latin typeface="Arial" pitchFamily="34" charset="0"/>
                  </a:defRPr>
                </a:pPr>
                <a:endParaRPr lang="es-AR"/>
              </a:p>
            </c:txPr>
            <c:showLegendKey val="0"/>
            <c:showVal val="1"/>
            <c:showCatName val="0"/>
            <c:showSerName val="0"/>
            <c:showPercent val="0"/>
            <c:showBubbleSize val="0"/>
            <c:showLeaderLines val="0"/>
          </c:dLbls>
          <c:val>
            <c:numRef>
              <c:f>PTyCI!$F$68:$W$68</c:f>
              <c:numCache>
                <c:formatCode>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ser>
        <c:dLbls>
          <c:showLegendKey val="0"/>
          <c:showVal val="0"/>
          <c:showCatName val="0"/>
          <c:showSerName val="0"/>
          <c:showPercent val="0"/>
          <c:showBubbleSize val="0"/>
        </c:dLbls>
        <c:marker val="1"/>
        <c:smooth val="0"/>
        <c:axId val="95095040"/>
        <c:axId val="95113600"/>
      </c:lineChart>
      <c:catAx>
        <c:axId val="95095040"/>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95113600"/>
        <c:crossesAt val="0"/>
        <c:auto val="1"/>
        <c:lblAlgn val="ctr"/>
        <c:lblOffset val="100"/>
        <c:noMultiLvlLbl val="0"/>
      </c:catAx>
      <c:valAx>
        <c:axId val="95113600"/>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95095040"/>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AR"/>
              <a:t>OBRA:</a:t>
            </a:r>
            <a:r>
              <a:rPr lang="es-AR" baseline="0"/>
              <a:t> XXXXXX</a:t>
            </a:r>
            <a:endParaRPr lang="es-AR"/>
          </a:p>
          <a:p>
            <a:pPr>
              <a:defRPr/>
            </a:pPr>
            <a:r>
              <a:rPr lang="es-AR"/>
              <a:t>CURVA DE INVERSIÓN</a:t>
            </a:r>
          </a:p>
          <a:p>
            <a:pPr>
              <a:defRPr/>
            </a:pPr>
            <a:r>
              <a:rPr lang="es-AR"/>
              <a:t>AVANCE</a:t>
            </a:r>
            <a:r>
              <a:rPr lang="es-AR" baseline="0"/>
              <a:t> MONETARIO OBRA</a:t>
            </a:r>
            <a:endParaRPr lang="es-AR"/>
          </a:p>
        </c:rich>
      </c:tx>
      <c:overlay val="0"/>
    </c:title>
    <c:autoTitleDeleted val="0"/>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marker>
            <c:symbol val="none"/>
          </c:marker>
          <c:dLbls>
            <c:dLbl>
              <c:idx val="4"/>
              <c:dLblPos val="t"/>
              <c:showLegendKey val="0"/>
              <c:showVal val="1"/>
              <c:showCatName val="0"/>
              <c:showSerName val="0"/>
              <c:showPercent val="0"/>
              <c:showBubbleSize val="0"/>
            </c:dLbl>
            <c:numFmt formatCode="&quot;$&quot;\ #,##0.00" sourceLinked="0"/>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dLbls>
          <c:val>
            <c:numRef>
              <c:f>PTyCI!$F$16:$W$16</c:f>
              <c:numCache>
                <c:formatCode>"Mes "#,#00\ </c:formatCode>
                <c:ptCount val="1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numCache>
            </c:numRef>
          </c:val>
          <c:smooth val="0"/>
        </c:ser>
        <c:dLbls>
          <c:showLegendKey val="0"/>
          <c:showVal val="0"/>
          <c:showCatName val="0"/>
          <c:showSerName val="0"/>
          <c:showPercent val="0"/>
          <c:showBubbleSize val="0"/>
        </c:dLbls>
        <c:marker val="1"/>
        <c:smooth val="0"/>
        <c:axId val="95156096"/>
        <c:axId val="94785536"/>
      </c:lineChart>
      <c:catAx>
        <c:axId val="95156096"/>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94785536"/>
        <c:crosses val="autoZero"/>
        <c:auto val="1"/>
        <c:lblAlgn val="ctr"/>
        <c:lblOffset val="100"/>
        <c:noMultiLvlLbl val="0"/>
      </c:catAx>
      <c:valAx>
        <c:axId val="94785536"/>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9515609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79"/>
  <sheetViews>
    <sheetView showGridLines="0" showZeros="0" topLeftCell="A73" zoomScale="80" zoomScaleNormal="80" zoomScaleSheetLayoutView="100" workbookViewId="0">
      <selection activeCell="E28" sqref="E28"/>
    </sheetView>
  </sheetViews>
  <sheetFormatPr baseColWidth="10" defaultColWidth="11.453125" defaultRowHeight="12.5" x14ac:dyDescent="0.25"/>
  <cols>
    <col min="1" max="1" width="8.7265625" style="17" customWidth="1"/>
    <col min="2" max="2" width="30.7265625" style="17" customWidth="1"/>
    <col min="3" max="3" width="20.7265625" style="17" customWidth="1"/>
    <col min="4" max="4" width="6.7265625" style="17" customWidth="1"/>
    <col min="5" max="5" width="10.7265625" style="17" customWidth="1"/>
    <col min="6" max="6" width="15.7265625" style="17" customWidth="1"/>
    <col min="7" max="7" width="20.7265625" style="17" customWidth="1"/>
    <col min="8" max="9" width="15.7265625" style="17" customWidth="1"/>
    <col min="10" max="10" width="19.1796875" style="17" customWidth="1"/>
    <col min="11" max="16384" width="11.453125" style="17"/>
  </cols>
  <sheetData>
    <row r="1" spans="1:9" s="20" customFormat="1" ht="20.149999999999999" customHeight="1" x14ac:dyDescent="0.25">
      <c r="A1" s="18" t="s">
        <v>12</v>
      </c>
      <c r="B1" s="18"/>
      <c r="C1" s="18" t="s">
        <v>1207</v>
      </c>
      <c r="D1" s="18"/>
      <c r="E1" s="18"/>
      <c r="F1" s="18"/>
      <c r="G1" s="18"/>
      <c r="H1" s="19"/>
    </row>
    <row r="2" spans="1:9" s="21" customFormat="1" ht="20.149999999999999" customHeight="1" x14ac:dyDescent="0.25">
      <c r="A2" s="34" t="s">
        <v>13</v>
      </c>
      <c r="B2" s="34"/>
      <c r="C2" s="299" t="s">
        <v>1549</v>
      </c>
      <c r="D2" s="299"/>
      <c r="E2" s="299"/>
      <c r="F2" s="299"/>
      <c r="G2" s="299"/>
      <c r="H2" s="299"/>
    </row>
    <row r="3" spans="1:9" s="21" customFormat="1" ht="20.149999999999999" customHeight="1" x14ac:dyDescent="0.25">
      <c r="A3" s="34" t="s">
        <v>22</v>
      </c>
      <c r="B3" s="34"/>
      <c r="C3" s="299" t="s">
        <v>1550</v>
      </c>
      <c r="D3" s="299"/>
      <c r="E3" s="299"/>
      <c r="F3" s="299"/>
      <c r="G3" s="299"/>
      <c r="H3" s="299"/>
    </row>
    <row r="4" spans="1:9" s="21" customFormat="1" ht="20.149999999999999" customHeight="1" x14ac:dyDescent="0.25">
      <c r="A4" s="34" t="s">
        <v>21</v>
      </c>
      <c r="B4" s="35"/>
      <c r="C4" s="298" t="s">
        <v>1616</v>
      </c>
    </row>
    <row r="5" spans="1:9" s="21" customFormat="1" ht="20.149999999999999" customHeight="1" x14ac:dyDescent="0.25">
      <c r="A5" s="34" t="s">
        <v>43</v>
      </c>
      <c r="B5" s="35"/>
      <c r="C5" s="288" t="s">
        <v>1615</v>
      </c>
    </row>
    <row r="6" spans="1:9" s="21" customFormat="1" ht="20.149999999999999" customHeight="1" x14ac:dyDescent="0.25">
      <c r="A6" s="34" t="s">
        <v>24</v>
      </c>
      <c r="B6" s="35"/>
      <c r="C6" s="268">
        <v>53300000</v>
      </c>
    </row>
    <row r="7" spans="1:9" s="21" customFormat="1" ht="20.149999999999999" customHeight="1" x14ac:dyDescent="0.25">
      <c r="A7" s="34" t="s">
        <v>1194</v>
      </c>
      <c r="B7" s="35"/>
      <c r="C7" s="289">
        <v>0.1</v>
      </c>
    </row>
    <row r="8" spans="1:9" s="21" customFormat="1" ht="20.149999999999999" customHeight="1" x14ac:dyDescent="0.25">
      <c r="A8" s="34" t="s">
        <v>1185</v>
      </c>
      <c r="B8" s="35"/>
      <c r="C8" s="256"/>
    </row>
    <row r="9" spans="1:9" s="21" customFormat="1" ht="20.149999999999999" customHeight="1" x14ac:dyDescent="0.25">
      <c r="A9" s="34" t="s">
        <v>23</v>
      </c>
      <c r="B9" s="35"/>
      <c r="C9" s="290">
        <v>540</v>
      </c>
    </row>
    <row r="10" spans="1:9" s="21" customFormat="1" ht="20.149999999999999" customHeight="1" x14ac:dyDescent="0.25">
      <c r="A10" s="34" t="s">
        <v>14</v>
      </c>
      <c r="B10" s="35"/>
      <c r="C10" s="67"/>
    </row>
    <row r="11" spans="1:9" s="21" customFormat="1" ht="20.149999999999999" customHeight="1" x14ac:dyDescent="0.25">
      <c r="A11" s="34" t="s">
        <v>146</v>
      </c>
      <c r="B11" s="35"/>
      <c r="C11" s="258">
        <f>Monto_Oferta</f>
        <v>0</v>
      </c>
    </row>
    <row r="12" spans="1:9" ht="20.149999999999999" customHeight="1" x14ac:dyDescent="0.25"/>
    <row r="13" spans="1:9" ht="20.149999999999999" customHeight="1" x14ac:dyDescent="0.25">
      <c r="A13" s="303" t="s">
        <v>145</v>
      </c>
      <c r="B13" s="304"/>
      <c r="C13" s="304"/>
      <c r="D13" s="304"/>
      <c r="E13" s="304"/>
      <c r="F13" s="304"/>
      <c r="G13" s="304"/>
      <c r="H13" s="305"/>
    </row>
    <row r="14" spans="1:9" ht="20.149999999999999" customHeight="1" x14ac:dyDescent="0.25"/>
    <row r="15" spans="1:9" ht="20.149999999999999" customHeight="1" x14ac:dyDescent="0.25">
      <c r="A15" s="300" t="s">
        <v>1208</v>
      </c>
      <c r="B15" s="307" t="s">
        <v>0</v>
      </c>
      <c r="C15" s="307"/>
      <c r="D15" s="300" t="s">
        <v>1</v>
      </c>
      <c r="E15" s="300" t="s">
        <v>2</v>
      </c>
      <c r="F15" s="307" t="s">
        <v>18</v>
      </c>
      <c r="G15" s="307"/>
      <c r="H15" s="300" t="s">
        <v>20</v>
      </c>
      <c r="I15" s="300" t="s">
        <v>833</v>
      </c>
    </row>
    <row r="16" spans="1:9" ht="20.149999999999999" customHeight="1" x14ac:dyDescent="0.25">
      <c r="A16" s="300"/>
      <c r="B16" s="307"/>
      <c r="C16" s="307"/>
      <c r="D16" s="300"/>
      <c r="E16" s="300"/>
      <c r="F16" s="37" t="s">
        <v>3</v>
      </c>
      <c r="G16" s="37" t="s">
        <v>19</v>
      </c>
      <c r="H16" s="300"/>
      <c r="I16" s="300"/>
    </row>
    <row r="17" spans="1:9" ht="20.149999999999999" customHeight="1" x14ac:dyDescent="0.25">
      <c r="A17" s="78"/>
      <c r="B17" s="79"/>
      <c r="C17" s="79"/>
      <c r="D17" s="78"/>
      <c r="E17" s="78"/>
      <c r="F17" s="79"/>
      <c r="G17" s="79"/>
      <c r="H17" s="80"/>
      <c r="I17" s="32"/>
    </row>
    <row r="18" spans="1:9" ht="20.149999999999999" customHeight="1" x14ac:dyDescent="0.25">
      <c r="A18" s="253">
        <v>1</v>
      </c>
      <c r="B18" s="291" t="str">
        <f t="shared" ref="B18:B49" si="0">IF(I18="","",VLOOKUP(I18,Tabla_Items,2,FALSE))</f>
        <v>TRABAJOS PRELIMINARES</v>
      </c>
      <c r="C18" s="40"/>
      <c r="D18" s="41">
        <f t="shared" ref="D18:D49" si="1">IF(I18="","",VLOOKUP(I18,Tabla_Items,3,FALSE))</f>
        <v>0</v>
      </c>
      <c r="E18" s="68"/>
      <c r="F18" s="260"/>
      <c r="G18" s="42">
        <f>IF(E18=0,0,ROUND(E18*F18,2))</f>
        <v>0</v>
      </c>
      <c r="H18" s="43">
        <f t="shared" ref="H18:H63" si="2">IF($G$65=0,0,G18/$G$65)</f>
        <v>0</v>
      </c>
      <c r="I18" s="33" t="s">
        <v>1209</v>
      </c>
    </row>
    <row r="19" spans="1:9" ht="20.149999999999999" customHeight="1" x14ac:dyDescent="0.25">
      <c r="A19" s="263" t="s">
        <v>1191</v>
      </c>
      <c r="B19" s="39" t="str">
        <f t="shared" si="0"/>
        <v>Demolición incluido retiro de material</v>
      </c>
      <c r="C19" s="40"/>
      <c r="D19" s="41" t="str">
        <f t="shared" si="1"/>
        <v>gl</v>
      </c>
      <c r="E19" s="69"/>
      <c r="F19" s="260">
        <f t="shared" ref="F19:F63" si="3">IFERROR(VLOOKUP(A19,Tabla_Analisis_Precios,7,FALSE),"")</f>
        <v>0</v>
      </c>
      <c r="G19" s="42">
        <f>IF(E19=0,0,ROUND(E19*F19,2))</f>
        <v>0</v>
      </c>
      <c r="H19" s="43">
        <f t="shared" si="2"/>
        <v>0</v>
      </c>
      <c r="I19" s="33" t="s">
        <v>1212</v>
      </c>
    </row>
    <row r="20" spans="1:9" ht="20.149999999999999" customHeight="1" x14ac:dyDescent="0.25">
      <c r="A20" s="263" t="s">
        <v>1192</v>
      </c>
      <c r="B20" s="39" t="str">
        <f t="shared" si="0"/>
        <v>Preparación y limpieza</v>
      </c>
      <c r="C20" s="40"/>
      <c r="D20" s="41" t="str">
        <f t="shared" si="1"/>
        <v>gl</v>
      </c>
      <c r="E20" s="69"/>
      <c r="F20" s="260">
        <f t="shared" si="3"/>
        <v>0</v>
      </c>
      <c r="G20" s="42">
        <f t="shared" ref="G20:G63" si="4">IF(E20=0,0,ROUND(E20*F20,2))</f>
        <v>0</v>
      </c>
      <c r="H20" s="43">
        <f t="shared" si="2"/>
        <v>0</v>
      </c>
      <c r="I20" s="33" t="s">
        <v>1551</v>
      </c>
    </row>
    <row r="21" spans="1:9" ht="20.149999999999999" customHeight="1" x14ac:dyDescent="0.25">
      <c r="A21" s="263" t="s">
        <v>1193</v>
      </c>
      <c r="B21" s="39" t="str">
        <f t="shared" si="0"/>
        <v>Extracción de revestimientos</v>
      </c>
      <c r="C21" s="40"/>
      <c r="D21" s="41" t="str">
        <f t="shared" si="1"/>
        <v>m2</v>
      </c>
      <c r="E21" s="69"/>
      <c r="F21" s="260">
        <f t="shared" si="3"/>
        <v>0</v>
      </c>
      <c r="G21" s="42">
        <f t="shared" si="4"/>
        <v>0</v>
      </c>
      <c r="H21" s="43">
        <f t="shared" si="2"/>
        <v>0</v>
      </c>
      <c r="I21" s="33" t="s">
        <v>1552</v>
      </c>
    </row>
    <row r="22" spans="1:9" ht="20.149999999999999" customHeight="1" x14ac:dyDescent="0.25">
      <c r="A22" s="263" t="s">
        <v>1608</v>
      </c>
      <c r="B22" s="39" t="str">
        <f t="shared" si="0"/>
        <v>Extracción de cubierta existente</v>
      </c>
      <c r="C22" s="40"/>
      <c r="D22" s="41" t="str">
        <f t="shared" si="1"/>
        <v>gl</v>
      </c>
      <c r="E22" s="69"/>
      <c r="F22" s="260">
        <f t="shared" si="3"/>
        <v>0</v>
      </c>
      <c r="G22" s="42">
        <f t="shared" si="4"/>
        <v>0</v>
      </c>
      <c r="H22" s="43">
        <f t="shared" si="2"/>
        <v>0</v>
      </c>
      <c r="I22" s="33" t="s">
        <v>1553</v>
      </c>
    </row>
    <row r="23" spans="1:9" ht="20.149999999999999" customHeight="1" x14ac:dyDescent="0.25">
      <c r="A23" s="263" t="s">
        <v>1609</v>
      </c>
      <c r="B23" s="39" t="str">
        <f t="shared" si="0"/>
        <v>Rotura de pisos y losas p/paso de tabiques, incluido retiro de material</v>
      </c>
      <c r="C23" s="40"/>
      <c r="D23" s="41" t="str">
        <f t="shared" si="1"/>
        <v>gl</v>
      </c>
      <c r="E23" s="69"/>
      <c r="F23" s="260">
        <f t="shared" si="3"/>
        <v>0</v>
      </c>
      <c r="G23" s="42">
        <f t="shared" si="4"/>
        <v>0</v>
      </c>
      <c r="H23" s="43">
        <f t="shared" si="2"/>
        <v>0</v>
      </c>
      <c r="I23" s="33" t="s">
        <v>1554</v>
      </c>
    </row>
    <row r="24" spans="1:9" ht="20.149999999999999" customHeight="1" x14ac:dyDescent="0.25">
      <c r="A24" s="263">
        <v>2</v>
      </c>
      <c r="B24" s="291" t="str">
        <f t="shared" si="0"/>
        <v>MOVIMIENTOS DE SUELOS</v>
      </c>
      <c r="C24" s="40"/>
      <c r="D24" s="41">
        <f t="shared" si="1"/>
        <v>0</v>
      </c>
      <c r="E24" s="69"/>
      <c r="F24" s="260" t="str">
        <f t="shared" si="3"/>
        <v/>
      </c>
      <c r="G24" s="42">
        <f t="shared" si="4"/>
        <v>0</v>
      </c>
      <c r="H24" s="43">
        <f t="shared" si="2"/>
        <v>0</v>
      </c>
      <c r="I24" s="33" t="s">
        <v>1213</v>
      </c>
    </row>
    <row r="25" spans="1:9" ht="20.149999999999999" customHeight="1" x14ac:dyDescent="0.25">
      <c r="A25" s="263" t="s">
        <v>1195</v>
      </c>
      <c r="B25" s="39" t="str">
        <f t="shared" si="0"/>
        <v>Excavación para fundaciones</v>
      </c>
      <c r="C25" s="40"/>
      <c r="D25" s="41" t="str">
        <f t="shared" si="1"/>
        <v>m3</v>
      </c>
      <c r="E25" s="69"/>
      <c r="F25" s="260">
        <f t="shared" si="3"/>
        <v>0</v>
      </c>
      <c r="G25" s="42">
        <f t="shared" si="4"/>
        <v>0</v>
      </c>
      <c r="H25" s="43">
        <f t="shared" si="2"/>
        <v>0</v>
      </c>
      <c r="I25" s="33" t="s">
        <v>1214</v>
      </c>
    </row>
    <row r="26" spans="1:9" ht="20.149999999999999" customHeight="1" x14ac:dyDescent="0.25">
      <c r="A26" s="263">
        <v>3</v>
      </c>
      <c r="B26" s="291" t="str">
        <f t="shared" si="0"/>
        <v>HORMIGONES SIMPLES</v>
      </c>
      <c r="C26" s="40"/>
      <c r="D26" s="41">
        <f t="shared" si="1"/>
        <v>0</v>
      </c>
      <c r="E26" s="69"/>
      <c r="F26" s="260" t="str">
        <f t="shared" si="3"/>
        <v/>
      </c>
      <c r="G26" s="42">
        <f t="shared" si="4"/>
        <v>0</v>
      </c>
      <c r="H26" s="43">
        <f t="shared" si="2"/>
        <v>0</v>
      </c>
      <c r="I26" s="33" t="s">
        <v>1215</v>
      </c>
    </row>
    <row r="27" spans="1:9" ht="20.149999999999999" customHeight="1" x14ac:dyDescent="0.25">
      <c r="A27" s="263" t="s">
        <v>1196</v>
      </c>
      <c r="B27" s="39" t="str">
        <f t="shared" si="0"/>
        <v>Hormigón de limpieza</v>
      </c>
      <c r="C27" s="40"/>
      <c r="D27" s="41" t="str">
        <f t="shared" si="1"/>
        <v>m2</v>
      </c>
      <c r="E27" s="69"/>
      <c r="F27" s="260">
        <f t="shared" si="3"/>
        <v>0</v>
      </c>
      <c r="G27" s="42">
        <f t="shared" si="4"/>
        <v>0</v>
      </c>
      <c r="H27" s="43">
        <f t="shared" si="2"/>
        <v>0</v>
      </c>
      <c r="I27" s="33" t="s">
        <v>1216</v>
      </c>
    </row>
    <row r="28" spans="1:9" ht="20.149999999999999" customHeight="1" x14ac:dyDescent="0.25">
      <c r="A28" s="263">
        <v>4</v>
      </c>
      <c r="B28" s="291" t="str">
        <f t="shared" si="0"/>
        <v>HORMIGON ARMADO</v>
      </c>
      <c r="C28" s="40"/>
      <c r="D28" s="41">
        <f t="shared" si="1"/>
        <v>0</v>
      </c>
      <c r="E28" s="69"/>
      <c r="F28" s="260" t="str">
        <f t="shared" si="3"/>
        <v/>
      </c>
      <c r="G28" s="42">
        <f t="shared" si="4"/>
        <v>0</v>
      </c>
      <c r="H28" s="43">
        <f t="shared" si="2"/>
        <v>0</v>
      </c>
      <c r="I28" s="33" t="s">
        <v>1217</v>
      </c>
    </row>
    <row r="29" spans="1:9" ht="20.149999999999999" customHeight="1" x14ac:dyDescent="0.25">
      <c r="A29" s="263" t="s">
        <v>1205</v>
      </c>
      <c r="B29" s="39" t="str">
        <f t="shared" si="0"/>
        <v>Vigas de arriostramiento</v>
      </c>
      <c r="C29" s="40"/>
      <c r="D29" s="41" t="str">
        <f t="shared" si="1"/>
        <v>m3</v>
      </c>
      <c r="E29" s="69"/>
      <c r="F29" s="260">
        <f t="shared" si="3"/>
        <v>0</v>
      </c>
      <c r="G29" s="42">
        <f t="shared" si="4"/>
        <v>0</v>
      </c>
      <c r="H29" s="43">
        <f t="shared" si="2"/>
        <v>0</v>
      </c>
      <c r="I29" s="33" t="s">
        <v>1219</v>
      </c>
    </row>
    <row r="30" spans="1:9" ht="20.149999999999999" customHeight="1" x14ac:dyDescent="0.25">
      <c r="A30" s="263" t="s">
        <v>1206</v>
      </c>
      <c r="B30" s="39" t="str">
        <f t="shared" si="0"/>
        <v>Zapatas corridas</v>
      </c>
      <c r="C30" s="40"/>
      <c r="D30" s="41" t="str">
        <f t="shared" si="1"/>
        <v>m3</v>
      </c>
      <c r="E30" s="69"/>
      <c r="F30" s="260">
        <f t="shared" si="3"/>
        <v>0</v>
      </c>
      <c r="G30" s="42">
        <f t="shared" si="4"/>
        <v>0</v>
      </c>
      <c r="H30" s="43">
        <f t="shared" si="2"/>
        <v>0</v>
      </c>
      <c r="I30" s="33" t="s">
        <v>1221</v>
      </c>
    </row>
    <row r="31" spans="1:9" ht="20.149999999999999" customHeight="1" x14ac:dyDescent="0.25">
      <c r="A31" s="263" t="s">
        <v>1290</v>
      </c>
      <c r="B31" s="39" t="str">
        <f t="shared" si="0"/>
        <v>Tabiques cajas de ascensores</v>
      </c>
      <c r="C31" s="40"/>
      <c r="D31" s="41" t="str">
        <f t="shared" si="1"/>
        <v>m3</v>
      </c>
      <c r="E31" s="69"/>
      <c r="F31" s="260">
        <f t="shared" si="3"/>
        <v>0</v>
      </c>
      <c r="G31" s="42">
        <f t="shared" si="4"/>
        <v>0</v>
      </c>
      <c r="H31" s="43">
        <f t="shared" si="2"/>
        <v>0</v>
      </c>
      <c r="I31" s="33" t="s">
        <v>1555</v>
      </c>
    </row>
    <row r="32" spans="1:9" ht="20.149999999999999" customHeight="1" x14ac:dyDescent="0.25">
      <c r="A32" s="263" t="s">
        <v>1291</v>
      </c>
      <c r="B32" s="39" t="str">
        <f t="shared" si="0"/>
        <v>Tabiques de refuerzo</v>
      </c>
      <c r="C32" s="40"/>
      <c r="D32" s="41" t="str">
        <f t="shared" si="1"/>
        <v>m3</v>
      </c>
      <c r="E32" s="69"/>
      <c r="F32" s="260">
        <f t="shared" si="3"/>
        <v>0</v>
      </c>
      <c r="G32" s="42">
        <f t="shared" si="4"/>
        <v>0</v>
      </c>
      <c r="H32" s="43">
        <f t="shared" si="2"/>
        <v>0</v>
      </c>
      <c r="I32" s="33" t="s">
        <v>1556</v>
      </c>
    </row>
    <row r="33" spans="1:9" ht="20.149999999999999" customHeight="1" x14ac:dyDescent="0.25">
      <c r="A33" s="263" t="s">
        <v>1292</v>
      </c>
      <c r="B33" s="39" t="str">
        <f t="shared" si="0"/>
        <v>Paños adicionales de arriostramiento</v>
      </c>
      <c r="C33" s="40"/>
      <c r="D33" s="41" t="str">
        <f t="shared" si="1"/>
        <v>m3</v>
      </c>
      <c r="E33" s="69"/>
      <c r="F33" s="260">
        <f t="shared" si="3"/>
        <v>0</v>
      </c>
      <c r="G33" s="42">
        <f t="shared" si="4"/>
        <v>0</v>
      </c>
      <c r="H33" s="43">
        <f t="shared" si="2"/>
        <v>0</v>
      </c>
      <c r="I33" s="33" t="s">
        <v>1557</v>
      </c>
    </row>
    <row r="34" spans="1:9" ht="20.149999999999999" customHeight="1" x14ac:dyDescent="0.25">
      <c r="A34" s="263" t="s">
        <v>1293</v>
      </c>
      <c r="B34" s="39" t="str">
        <f t="shared" si="0"/>
        <v>Vigas de refuerzos en tabiques</v>
      </c>
      <c r="C34" s="40"/>
      <c r="D34" s="41" t="str">
        <f t="shared" si="1"/>
        <v>m3</v>
      </c>
      <c r="E34" s="69"/>
      <c r="F34" s="260">
        <f t="shared" si="3"/>
        <v>0</v>
      </c>
      <c r="G34" s="42">
        <f t="shared" si="4"/>
        <v>0</v>
      </c>
      <c r="H34" s="43">
        <f t="shared" si="2"/>
        <v>0</v>
      </c>
      <c r="I34" s="33" t="s">
        <v>1558</v>
      </c>
    </row>
    <row r="35" spans="1:9" ht="20.149999999999999" customHeight="1" x14ac:dyDescent="0.25">
      <c r="A35" s="263" t="s">
        <v>1294</v>
      </c>
      <c r="B35" s="39" t="str">
        <f t="shared" si="0"/>
        <v>Columnas de refuerzos en tabiques</v>
      </c>
      <c r="C35" s="40"/>
      <c r="D35" s="41" t="str">
        <f t="shared" si="1"/>
        <v>m3</v>
      </c>
      <c r="E35" s="69"/>
      <c r="F35" s="260">
        <f t="shared" si="3"/>
        <v>0</v>
      </c>
      <c r="G35" s="42">
        <f t="shared" si="4"/>
        <v>0</v>
      </c>
      <c r="H35" s="43">
        <f t="shared" si="2"/>
        <v>0</v>
      </c>
      <c r="I35" s="33" t="s">
        <v>1559</v>
      </c>
    </row>
    <row r="36" spans="1:9" ht="20.149999999999999" customHeight="1" x14ac:dyDescent="0.25">
      <c r="A36" s="263">
        <v>5</v>
      </c>
      <c r="B36" s="291" t="str">
        <f t="shared" si="0"/>
        <v>CONFINAMIENTO DE COLUMNAS</v>
      </c>
      <c r="C36" s="40"/>
      <c r="D36" s="41">
        <f t="shared" si="1"/>
        <v>0</v>
      </c>
      <c r="E36" s="69"/>
      <c r="F36" s="260" t="str">
        <f t="shared" si="3"/>
        <v/>
      </c>
      <c r="G36" s="42">
        <f t="shared" si="4"/>
        <v>0</v>
      </c>
      <c r="H36" s="43">
        <f t="shared" si="2"/>
        <v>0</v>
      </c>
      <c r="I36" s="33" t="s">
        <v>1560</v>
      </c>
    </row>
    <row r="37" spans="1:9" ht="20.149999999999999" customHeight="1" x14ac:dyDescent="0.25">
      <c r="A37" s="263" t="s">
        <v>1197</v>
      </c>
      <c r="B37" s="39" t="str">
        <f t="shared" si="0"/>
        <v>Confinamiento de columnas en galería exterior</v>
      </c>
      <c r="C37" s="40"/>
      <c r="D37" s="41" t="str">
        <f t="shared" si="1"/>
        <v>gl</v>
      </c>
      <c r="E37" s="69"/>
      <c r="F37" s="260">
        <f t="shared" si="3"/>
        <v>0</v>
      </c>
      <c r="G37" s="42">
        <f t="shared" si="4"/>
        <v>0</v>
      </c>
      <c r="H37" s="43">
        <f t="shared" si="2"/>
        <v>0</v>
      </c>
      <c r="I37" s="33" t="s">
        <v>1561</v>
      </c>
    </row>
    <row r="38" spans="1:9" ht="20.149999999999999" customHeight="1" x14ac:dyDescent="0.25">
      <c r="A38" s="263" t="s">
        <v>1198</v>
      </c>
      <c r="B38" s="39" t="str">
        <f t="shared" si="0"/>
        <v>Confinamiento de columnas en cruz</v>
      </c>
      <c r="C38" s="40"/>
      <c r="D38" s="41" t="str">
        <f t="shared" si="1"/>
        <v>gl</v>
      </c>
      <c r="E38" s="69"/>
      <c r="F38" s="260">
        <f t="shared" si="3"/>
        <v>0</v>
      </c>
      <c r="G38" s="42">
        <f t="shared" si="4"/>
        <v>0</v>
      </c>
      <c r="H38" s="43">
        <f t="shared" si="2"/>
        <v>0</v>
      </c>
      <c r="I38" s="33" t="s">
        <v>1562</v>
      </c>
    </row>
    <row r="39" spans="1:9" ht="20.149999999999999" customHeight="1" x14ac:dyDescent="0.25">
      <c r="A39" s="263" t="s">
        <v>1610</v>
      </c>
      <c r="B39" s="39" t="str">
        <f t="shared" si="0"/>
        <v>Confinamiento de columnas sobre 1º y 2º piso</v>
      </c>
      <c r="C39" s="40"/>
      <c r="D39" s="41" t="str">
        <f t="shared" si="1"/>
        <v>gl</v>
      </c>
      <c r="E39" s="69"/>
      <c r="F39" s="260">
        <f t="shared" si="3"/>
        <v>0</v>
      </c>
      <c r="G39" s="42">
        <f t="shared" si="4"/>
        <v>0</v>
      </c>
      <c r="H39" s="43">
        <f t="shared" si="2"/>
        <v>0</v>
      </c>
      <c r="I39" s="33" t="s">
        <v>1563</v>
      </c>
    </row>
    <row r="40" spans="1:9" ht="20.149999999999999" customHeight="1" x14ac:dyDescent="0.25">
      <c r="A40" s="263" t="s">
        <v>1611</v>
      </c>
      <c r="B40" s="39" t="str">
        <f t="shared" si="0"/>
        <v>Anclajes químicos</v>
      </c>
      <c r="C40" s="40"/>
      <c r="D40" s="41" t="str">
        <f t="shared" si="1"/>
        <v>gl</v>
      </c>
      <c r="E40" s="69"/>
      <c r="F40" s="260">
        <f t="shared" si="3"/>
        <v>0</v>
      </c>
      <c r="G40" s="42">
        <f t="shared" si="4"/>
        <v>0</v>
      </c>
      <c r="H40" s="43">
        <f t="shared" si="2"/>
        <v>0</v>
      </c>
      <c r="I40" s="33" t="s">
        <v>1564</v>
      </c>
    </row>
    <row r="41" spans="1:9" ht="20.149999999999999" customHeight="1" x14ac:dyDescent="0.25">
      <c r="A41" s="263">
        <v>6</v>
      </c>
      <c r="B41" s="291" t="str">
        <f t="shared" si="0"/>
        <v>JUNTAS</v>
      </c>
      <c r="C41" s="40"/>
      <c r="D41" s="41" t="str">
        <f t="shared" si="1"/>
        <v>gl</v>
      </c>
      <c r="E41" s="69"/>
      <c r="F41" s="260" t="str">
        <f t="shared" si="3"/>
        <v/>
      </c>
      <c r="G41" s="42">
        <f t="shared" si="4"/>
        <v>0</v>
      </c>
      <c r="H41" s="43">
        <f t="shared" si="2"/>
        <v>0</v>
      </c>
      <c r="I41" s="33" t="s">
        <v>1565</v>
      </c>
    </row>
    <row r="42" spans="1:9" ht="20.149999999999999" customHeight="1" x14ac:dyDescent="0.25">
      <c r="A42" s="263" t="s">
        <v>1199</v>
      </c>
      <c r="B42" s="39" t="str">
        <f t="shared" si="0"/>
        <v>Juntas en losas</v>
      </c>
      <c r="C42" s="40"/>
      <c r="D42" s="41" t="str">
        <f t="shared" si="1"/>
        <v>gl</v>
      </c>
      <c r="E42" s="69"/>
      <c r="F42" s="260">
        <f t="shared" si="3"/>
        <v>0</v>
      </c>
      <c r="G42" s="42">
        <f t="shared" si="4"/>
        <v>0</v>
      </c>
      <c r="H42" s="43">
        <f t="shared" si="2"/>
        <v>0</v>
      </c>
      <c r="I42" s="33" t="s">
        <v>1566</v>
      </c>
    </row>
    <row r="43" spans="1:9" ht="20.149999999999999" customHeight="1" x14ac:dyDescent="0.25">
      <c r="A43" s="263" t="s">
        <v>1612</v>
      </c>
      <c r="B43" s="39" t="str">
        <f t="shared" si="0"/>
        <v>Juntas en columnas perimetrales</v>
      </c>
      <c r="C43" s="40"/>
      <c r="D43" s="41" t="str">
        <f t="shared" si="1"/>
        <v>gl</v>
      </c>
      <c r="E43" s="69"/>
      <c r="F43" s="260">
        <f t="shared" si="3"/>
        <v>0</v>
      </c>
      <c r="G43" s="42">
        <f t="shared" si="4"/>
        <v>0</v>
      </c>
      <c r="H43" s="43">
        <f t="shared" si="2"/>
        <v>0</v>
      </c>
      <c r="I43" s="33" t="s">
        <v>1567</v>
      </c>
    </row>
    <row r="44" spans="1:9" ht="20.149999999999999" customHeight="1" x14ac:dyDescent="0.25">
      <c r="A44" s="263">
        <v>7</v>
      </c>
      <c r="B44" s="291" t="str">
        <f t="shared" si="0"/>
        <v>CONTRAPISOS Y CARPETAS</v>
      </c>
      <c r="C44" s="40"/>
      <c r="D44" s="41">
        <f t="shared" si="1"/>
        <v>0</v>
      </c>
      <c r="E44" s="69"/>
      <c r="F44" s="260" t="str">
        <f t="shared" si="3"/>
        <v/>
      </c>
      <c r="G44" s="42">
        <f t="shared" si="4"/>
        <v>0</v>
      </c>
      <c r="H44" s="43">
        <f t="shared" si="2"/>
        <v>0</v>
      </c>
      <c r="I44" s="33" t="s">
        <v>1228</v>
      </c>
    </row>
    <row r="45" spans="1:9" ht="20.149999999999999" customHeight="1" x14ac:dyDescent="0.25">
      <c r="A45" s="263" t="s">
        <v>1200</v>
      </c>
      <c r="B45" s="39" t="str">
        <f t="shared" si="0"/>
        <v>Contrapiso s/azotea accesible</v>
      </c>
      <c r="C45" s="40"/>
      <c r="D45" s="41" t="str">
        <f t="shared" si="1"/>
        <v>m2</v>
      </c>
      <c r="E45" s="69"/>
      <c r="F45" s="260">
        <f t="shared" si="3"/>
        <v>0</v>
      </c>
      <c r="G45" s="42">
        <f t="shared" si="4"/>
        <v>0</v>
      </c>
      <c r="H45" s="43">
        <f t="shared" si="2"/>
        <v>0</v>
      </c>
      <c r="I45" s="33" t="s">
        <v>1320</v>
      </c>
    </row>
    <row r="46" spans="1:9" ht="20.149999999999999" customHeight="1" x14ac:dyDescent="0.25">
      <c r="A46" s="263" t="s">
        <v>1613</v>
      </c>
      <c r="B46" s="39" t="str">
        <f t="shared" si="0"/>
        <v>Reparación de contrapisos s/losas</v>
      </c>
      <c r="C46" s="40"/>
      <c r="D46" s="41" t="str">
        <f t="shared" si="1"/>
        <v>m2</v>
      </c>
      <c r="E46" s="69"/>
      <c r="F46" s="260">
        <f t="shared" si="3"/>
        <v>0</v>
      </c>
      <c r="G46" s="42">
        <f t="shared" si="4"/>
        <v>0</v>
      </c>
      <c r="H46" s="43">
        <f t="shared" si="2"/>
        <v>0</v>
      </c>
      <c r="I46" s="33" t="s">
        <v>1568</v>
      </c>
    </row>
    <row r="47" spans="1:9" ht="20.149999999999999" customHeight="1" x14ac:dyDescent="0.25">
      <c r="A47" s="263">
        <v>8</v>
      </c>
      <c r="B47" s="291" t="str">
        <f t="shared" si="0"/>
        <v>MAMPOSTERIA</v>
      </c>
      <c r="C47" s="40"/>
      <c r="D47" s="41">
        <f t="shared" si="1"/>
        <v>0</v>
      </c>
      <c r="E47" s="69"/>
      <c r="F47" s="260" t="str">
        <f t="shared" si="3"/>
        <v/>
      </c>
      <c r="G47" s="42">
        <f t="shared" si="4"/>
        <v>0</v>
      </c>
      <c r="H47" s="43">
        <f t="shared" si="2"/>
        <v>0</v>
      </c>
      <c r="I47" s="33" t="s">
        <v>1231</v>
      </c>
    </row>
    <row r="48" spans="1:9" ht="20.149999999999999" customHeight="1" x14ac:dyDescent="0.25">
      <c r="A48" s="263" t="s">
        <v>1187</v>
      </c>
      <c r="B48" s="39" t="str">
        <f t="shared" si="0"/>
        <v>Cerramiento en aberturas</v>
      </c>
      <c r="C48" s="40"/>
      <c r="D48" s="41" t="str">
        <f t="shared" si="1"/>
        <v>m2</v>
      </c>
      <c r="E48" s="69"/>
      <c r="F48" s="260">
        <f t="shared" si="3"/>
        <v>0</v>
      </c>
      <c r="G48" s="42">
        <f t="shared" si="4"/>
        <v>0</v>
      </c>
      <c r="H48" s="43">
        <f t="shared" si="2"/>
        <v>0</v>
      </c>
      <c r="I48" s="33" t="s">
        <v>1569</v>
      </c>
    </row>
    <row r="49" spans="1:9" ht="20.149999999999999" customHeight="1" x14ac:dyDescent="0.25">
      <c r="A49" s="263">
        <v>9</v>
      </c>
      <c r="B49" s="291" t="str">
        <f t="shared" si="0"/>
        <v>AISLACIONES</v>
      </c>
      <c r="C49" s="40"/>
      <c r="D49" s="41">
        <f t="shared" si="1"/>
        <v>0</v>
      </c>
      <c r="E49" s="69"/>
      <c r="F49" s="260" t="str">
        <f t="shared" si="3"/>
        <v/>
      </c>
      <c r="G49" s="42">
        <f t="shared" si="4"/>
        <v>0</v>
      </c>
      <c r="H49" s="43">
        <f t="shared" si="2"/>
        <v>0</v>
      </c>
      <c r="I49" s="33" t="s">
        <v>1233</v>
      </c>
    </row>
    <row r="50" spans="1:9" ht="20.149999999999999" customHeight="1" x14ac:dyDescent="0.25">
      <c r="A50" s="263" t="s">
        <v>1201</v>
      </c>
      <c r="B50" s="39" t="str">
        <f t="shared" ref="B50:B63" si="5">IF(I50="","",VLOOKUP(I50,Tabla_Items,2,FALSE))</f>
        <v>Impermeabilización de jardines</v>
      </c>
      <c r="C50" s="40"/>
      <c r="D50" s="41" t="str">
        <f t="shared" ref="D50:D63" si="6">IF(I50="","",VLOOKUP(I50,Tabla_Items,3,FALSE))</f>
        <v>gl</v>
      </c>
      <c r="E50" s="69"/>
      <c r="F50" s="260">
        <f t="shared" si="3"/>
        <v>0</v>
      </c>
      <c r="G50" s="42">
        <f t="shared" si="4"/>
        <v>0</v>
      </c>
      <c r="H50" s="43">
        <f t="shared" si="2"/>
        <v>0</v>
      </c>
      <c r="I50" s="33" t="s">
        <v>1570</v>
      </c>
    </row>
    <row r="51" spans="1:9" ht="20.149999999999999" customHeight="1" x14ac:dyDescent="0.25">
      <c r="A51" s="263">
        <v>10</v>
      </c>
      <c r="B51" s="291" t="str">
        <f t="shared" si="5"/>
        <v>REVOQUES Y ENLUCIDOS</v>
      </c>
      <c r="C51" s="40"/>
      <c r="D51" s="41">
        <f t="shared" si="6"/>
        <v>0</v>
      </c>
      <c r="E51" s="69"/>
      <c r="F51" s="260" t="str">
        <f t="shared" si="3"/>
        <v/>
      </c>
      <c r="G51" s="42">
        <f t="shared" si="4"/>
        <v>0</v>
      </c>
      <c r="H51" s="43">
        <f t="shared" si="2"/>
        <v>0</v>
      </c>
      <c r="I51" s="33" t="s">
        <v>1235</v>
      </c>
    </row>
    <row r="52" spans="1:9" ht="20.149999999999999" customHeight="1" x14ac:dyDescent="0.25">
      <c r="A52" s="263" t="s">
        <v>1188</v>
      </c>
      <c r="B52" s="39" t="str">
        <f t="shared" si="5"/>
        <v>Reparación de revoques</v>
      </c>
      <c r="C52" s="40"/>
      <c r="D52" s="41" t="str">
        <f t="shared" si="6"/>
        <v>gl</v>
      </c>
      <c r="E52" s="69"/>
      <c r="F52" s="260">
        <f t="shared" si="3"/>
        <v>0</v>
      </c>
      <c r="G52" s="42">
        <f t="shared" si="4"/>
        <v>0</v>
      </c>
      <c r="H52" s="43">
        <f t="shared" si="2"/>
        <v>0</v>
      </c>
      <c r="I52" s="33" t="s">
        <v>1571</v>
      </c>
    </row>
    <row r="53" spans="1:9" ht="20.149999999999999" customHeight="1" x14ac:dyDescent="0.25">
      <c r="A53" s="263">
        <v>11</v>
      </c>
      <c r="B53" s="291" t="str">
        <f t="shared" si="5"/>
        <v>CUBIERTA DE TECHO</v>
      </c>
      <c r="C53" s="40"/>
      <c r="D53" s="41">
        <f t="shared" si="6"/>
        <v>0</v>
      </c>
      <c r="E53" s="69"/>
      <c r="F53" s="260" t="str">
        <f t="shared" si="3"/>
        <v/>
      </c>
      <c r="G53" s="42">
        <f t="shared" si="4"/>
        <v>0</v>
      </c>
      <c r="H53" s="43">
        <f t="shared" si="2"/>
        <v>0</v>
      </c>
      <c r="I53" s="33" t="s">
        <v>1353</v>
      </c>
    </row>
    <row r="54" spans="1:9" ht="20.149999999999999" customHeight="1" x14ac:dyDescent="0.25">
      <c r="A54" s="263" t="s">
        <v>1202</v>
      </c>
      <c r="B54" s="39" t="str">
        <f t="shared" si="5"/>
        <v>Cubierta de techo con baldoza ceramica</v>
      </c>
      <c r="C54" s="40"/>
      <c r="D54" s="41" t="str">
        <f t="shared" si="6"/>
        <v>m2</v>
      </c>
      <c r="E54" s="69"/>
      <c r="F54" s="260">
        <f t="shared" si="3"/>
        <v>0</v>
      </c>
      <c r="G54" s="42">
        <f t="shared" si="4"/>
        <v>0</v>
      </c>
      <c r="H54" s="43">
        <f t="shared" si="2"/>
        <v>0</v>
      </c>
      <c r="I54" s="33" t="s">
        <v>1356</v>
      </c>
    </row>
    <row r="55" spans="1:9" ht="20.149999999999999" customHeight="1" x14ac:dyDescent="0.25">
      <c r="A55" s="263" t="s">
        <v>1203</v>
      </c>
      <c r="B55" s="39" t="str">
        <f t="shared" si="5"/>
        <v>Cubierta de techo con membrana</v>
      </c>
      <c r="C55" s="40"/>
      <c r="D55" s="41" t="str">
        <f t="shared" si="6"/>
        <v>m2</v>
      </c>
      <c r="E55" s="69"/>
      <c r="F55" s="260">
        <f t="shared" si="3"/>
        <v>0</v>
      </c>
      <c r="G55" s="42">
        <f t="shared" si="4"/>
        <v>0</v>
      </c>
      <c r="H55" s="43">
        <f t="shared" si="2"/>
        <v>0</v>
      </c>
      <c r="I55" s="33" t="s">
        <v>1572</v>
      </c>
    </row>
    <row r="56" spans="1:9" ht="20.149999999999999" customHeight="1" x14ac:dyDescent="0.25">
      <c r="A56" s="263">
        <v>12</v>
      </c>
      <c r="B56" s="291" t="str">
        <f t="shared" si="5"/>
        <v>PISOS, ZOCALOS, UMBRALES Y ANTEPECHOS</v>
      </c>
      <c r="C56" s="40"/>
      <c r="D56" s="41">
        <f t="shared" si="6"/>
        <v>0</v>
      </c>
      <c r="E56" s="69"/>
      <c r="F56" s="260" t="str">
        <f t="shared" si="3"/>
        <v/>
      </c>
      <c r="G56" s="42">
        <f t="shared" si="4"/>
        <v>0</v>
      </c>
      <c r="H56" s="43">
        <f t="shared" si="2"/>
        <v>0</v>
      </c>
      <c r="I56" s="33" t="s">
        <v>1248</v>
      </c>
    </row>
    <row r="57" spans="1:9" ht="20.149999999999999" customHeight="1" x14ac:dyDescent="0.25">
      <c r="A57" s="263" t="s">
        <v>1189</v>
      </c>
      <c r="B57" s="39" t="str">
        <f t="shared" si="5"/>
        <v>Reconstitución de pisos afectados por roturas</v>
      </c>
      <c r="C57" s="40"/>
      <c r="D57" s="41" t="str">
        <f t="shared" si="6"/>
        <v>m2</v>
      </c>
      <c r="E57" s="69"/>
      <c r="F57" s="260">
        <f t="shared" si="3"/>
        <v>0</v>
      </c>
      <c r="G57" s="42">
        <f t="shared" si="4"/>
        <v>0</v>
      </c>
      <c r="H57" s="43">
        <f t="shared" si="2"/>
        <v>0</v>
      </c>
      <c r="I57" s="33" t="s">
        <v>1573</v>
      </c>
    </row>
    <row r="58" spans="1:9" ht="20.149999999999999" customHeight="1" x14ac:dyDescent="0.25">
      <c r="A58" s="263">
        <v>13</v>
      </c>
      <c r="B58" s="291" t="str">
        <f t="shared" si="5"/>
        <v>ESTRUCTURAS y CUBIERTAS METALICAS</v>
      </c>
      <c r="C58" s="40"/>
      <c r="D58" s="41">
        <f t="shared" si="6"/>
        <v>0</v>
      </c>
      <c r="E58" s="69"/>
      <c r="F58" s="260" t="str">
        <f t="shared" si="3"/>
        <v/>
      </c>
      <c r="G58" s="42">
        <f t="shared" si="4"/>
        <v>0</v>
      </c>
      <c r="H58" s="43">
        <f t="shared" si="2"/>
        <v>0</v>
      </c>
      <c r="I58" s="33" t="s">
        <v>1270</v>
      </c>
    </row>
    <row r="59" spans="1:9" ht="20.149999999999999" customHeight="1" x14ac:dyDescent="0.25">
      <c r="A59" s="263" t="s">
        <v>1190</v>
      </c>
      <c r="B59" s="39" t="str">
        <f t="shared" si="5"/>
        <v>Estructura de refuerzo en azotea</v>
      </c>
      <c r="C59" s="40"/>
      <c r="D59" s="41" t="str">
        <f t="shared" si="6"/>
        <v>gl</v>
      </c>
      <c r="E59" s="69"/>
      <c r="F59" s="260">
        <f t="shared" si="3"/>
        <v>0</v>
      </c>
      <c r="G59" s="42">
        <f t="shared" si="4"/>
        <v>0</v>
      </c>
      <c r="H59" s="43">
        <f t="shared" si="2"/>
        <v>0</v>
      </c>
      <c r="I59" s="33" t="s">
        <v>1574</v>
      </c>
    </row>
    <row r="60" spans="1:9" ht="20.149999999999999" customHeight="1" x14ac:dyDescent="0.25">
      <c r="A60" s="263" t="s">
        <v>1614</v>
      </c>
      <c r="B60" s="39" t="str">
        <f t="shared" si="5"/>
        <v>Estructura de refuerzo en subsuelo</v>
      </c>
      <c r="C60" s="40"/>
      <c r="D60" s="41" t="str">
        <f t="shared" si="6"/>
        <v>gl</v>
      </c>
      <c r="E60" s="69"/>
      <c r="F60" s="260">
        <f t="shared" si="3"/>
        <v>0</v>
      </c>
      <c r="G60" s="42">
        <f t="shared" si="4"/>
        <v>0</v>
      </c>
      <c r="H60" s="43">
        <f t="shared" si="2"/>
        <v>0</v>
      </c>
      <c r="I60" s="33" t="s">
        <v>1575</v>
      </c>
    </row>
    <row r="61" spans="1:9" ht="20.149999999999999" customHeight="1" x14ac:dyDescent="0.25">
      <c r="A61" s="263">
        <v>14</v>
      </c>
      <c r="B61" s="291" t="str">
        <f t="shared" si="5"/>
        <v>INSTALACIONES SANITARIA</v>
      </c>
      <c r="C61" s="40"/>
      <c r="D61" s="41" t="str">
        <f t="shared" si="6"/>
        <v>gl</v>
      </c>
      <c r="E61" s="69"/>
      <c r="F61" s="260" t="str">
        <f t="shared" si="3"/>
        <v/>
      </c>
      <c r="G61" s="42">
        <f t="shared" si="4"/>
        <v>0</v>
      </c>
      <c r="H61" s="43">
        <f t="shared" si="2"/>
        <v>0</v>
      </c>
      <c r="I61" s="33" t="s">
        <v>1277</v>
      </c>
    </row>
    <row r="62" spans="1:9" ht="20.149999999999999" customHeight="1" x14ac:dyDescent="0.25">
      <c r="A62" s="263" t="s">
        <v>1204</v>
      </c>
      <c r="B62" s="39" t="str">
        <f t="shared" si="5"/>
        <v>Desagües pluviales</v>
      </c>
      <c r="C62" s="40"/>
      <c r="D62" s="41" t="str">
        <f t="shared" si="6"/>
        <v>gl</v>
      </c>
      <c r="E62" s="69"/>
      <c r="F62" s="260">
        <f t="shared" si="3"/>
        <v>0</v>
      </c>
      <c r="G62" s="42">
        <f t="shared" si="4"/>
        <v>0</v>
      </c>
      <c r="H62" s="43">
        <f t="shared" si="2"/>
        <v>0</v>
      </c>
      <c r="I62" s="33" t="s">
        <v>1576</v>
      </c>
    </row>
    <row r="63" spans="1:9" ht="20.149999999999999" customHeight="1" x14ac:dyDescent="0.25">
      <c r="A63" s="263">
        <v>15</v>
      </c>
      <c r="B63" s="291" t="str">
        <f t="shared" si="5"/>
        <v xml:space="preserve">LIMPIEZA FINAL DE OBRA </v>
      </c>
      <c r="C63" s="40"/>
      <c r="D63" s="41" t="str">
        <f t="shared" si="6"/>
        <v>gl</v>
      </c>
      <c r="E63" s="69"/>
      <c r="F63" s="260">
        <f t="shared" si="3"/>
        <v>0</v>
      </c>
      <c r="G63" s="42">
        <f t="shared" si="4"/>
        <v>0</v>
      </c>
      <c r="H63" s="43">
        <f t="shared" si="2"/>
        <v>0</v>
      </c>
      <c r="I63" s="33" t="s">
        <v>1289</v>
      </c>
    </row>
    <row r="64" spans="1:9" ht="20.149999999999999" customHeight="1" x14ac:dyDescent="0.25">
      <c r="A64" s="72"/>
      <c r="B64" s="73"/>
      <c r="C64" s="74"/>
      <c r="D64" s="75"/>
      <c r="E64" s="265"/>
      <c r="F64" s="266"/>
      <c r="G64" s="76"/>
      <c r="H64" s="77"/>
      <c r="I64" s="32"/>
    </row>
    <row r="65" spans="1:9" ht="20.149999999999999" customHeight="1" x14ac:dyDescent="0.25">
      <c r="A65" s="44" t="s">
        <v>4</v>
      </c>
      <c r="B65" s="301" t="s">
        <v>25</v>
      </c>
      <c r="C65" s="301"/>
      <c r="D65" s="301"/>
      <c r="E65" s="301"/>
      <c r="F65" s="302"/>
      <c r="G65" s="45">
        <f>SUM(G18:G64)</f>
        <v>0</v>
      </c>
      <c r="H65" s="46">
        <f>SUM(H18:H64)</f>
        <v>0</v>
      </c>
      <c r="I65" s="33"/>
    </row>
    <row r="66" spans="1:9" ht="20.149999999999999" customHeight="1" thickBot="1" x14ac:dyDescent="0.3">
      <c r="G66" s="47"/>
    </row>
    <row r="67" spans="1:9" ht="20.149999999999999" customHeight="1" thickTop="1" x14ac:dyDescent="0.25">
      <c r="A67" s="270">
        <v>1</v>
      </c>
      <c r="B67" s="272" t="s">
        <v>16</v>
      </c>
      <c r="C67" s="48"/>
      <c r="D67" s="49"/>
      <c r="E67" s="50"/>
      <c r="F67" s="51"/>
      <c r="G67" s="52">
        <f>G65</f>
        <v>0</v>
      </c>
      <c r="H67" s="22"/>
    </row>
    <row r="68" spans="1:9" ht="20.149999999999999" customHeight="1" x14ac:dyDescent="0.25">
      <c r="A68" s="269">
        <v>2</v>
      </c>
      <c r="B68" s="53" t="str">
        <f>CONCATENATE("GASTOS GENERALES  ",TEXT(E68*100,"00,00")," % de ( 1 )")</f>
        <v>GASTOS GENERALES  00,00 % de ( 1 )</v>
      </c>
      <c r="C68" s="53"/>
      <c r="D68" s="23"/>
      <c r="E68" s="261">
        <f>IF(Costo_Costo=0,0,Monto_Gastos_Generales/Costo_Costo)</f>
        <v>0</v>
      </c>
      <c r="F68" s="54"/>
      <c r="G68" s="55">
        <f>IF(E68=0,,ROUND(E68*G67,2))</f>
        <v>0</v>
      </c>
      <c r="H68" s="23"/>
    </row>
    <row r="69" spans="1:9" ht="20.149999999999999" customHeight="1" x14ac:dyDescent="0.25">
      <c r="A69" s="269">
        <v>3</v>
      </c>
      <c r="B69" s="53" t="str">
        <f>CONCATENATE("BENEFICIOS  ",E69*100," % de ( 1 + 2 )")</f>
        <v>BENEFICIOS  0 % de ( 1 + 2 )</v>
      </c>
      <c r="C69" s="53"/>
      <c r="D69" s="23"/>
      <c r="E69" s="70"/>
      <c r="F69" s="54"/>
      <c r="G69" s="55">
        <f>IF(E69=0,,ROUND(E69*(G67+G68),2))</f>
        <v>0</v>
      </c>
      <c r="H69" s="23"/>
    </row>
    <row r="70" spans="1:9" ht="20.149999999999999" customHeight="1" x14ac:dyDescent="0.25">
      <c r="A70" s="269">
        <v>4</v>
      </c>
      <c r="B70" s="273" t="s">
        <v>15</v>
      </c>
      <c r="C70" s="56"/>
      <c r="D70" s="23"/>
      <c r="E70" s="20"/>
      <c r="F70" s="54"/>
      <c r="G70" s="55">
        <f>G67+G68+G69</f>
        <v>0</v>
      </c>
      <c r="H70" s="23"/>
    </row>
    <row r="71" spans="1:9" ht="20.149999999999999" customHeight="1" x14ac:dyDescent="0.25">
      <c r="A71" s="269">
        <v>5</v>
      </c>
      <c r="B71" s="53" t="str">
        <f>CONCATENATE("INGRESOS BRUTOS Y LOTE HOGAR  ",E71*100," % de ( 4 )")</f>
        <v>INGRESOS BRUTOS Y LOTE HOGAR  2,4 % de ( 4 )</v>
      </c>
      <c r="C71" s="53"/>
      <c r="D71" s="23"/>
      <c r="E71" s="70">
        <v>2.4E-2</v>
      </c>
      <c r="F71" s="54"/>
      <c r="G71" s="55">
        <f>IF(E71=0,,ROUND(E71*G70,2))</f>
        <v>0</v>
      </c>
      <c r="H71" s="23"/>
    </row>
    <row r="72" spans="1:9" ht="20.149999999999999" customHeight="1" thickBot="1" x14ac:dyDescent="0.3">
      <c r="A72" s="271">
        <v>6</v>
      </c>
      <c r="B72" s="57" t="str">
        <f>CONCATENATE("IMPUESTO AL VALOR AGREGADO ",E72*100," % de ( 4 )")</f>
        <v>IMPUESTO AL VALOR AGREGADO 21 % de ( 4 )</v>
      </c>
      <c r="C72" s="57"/>
      <c r="D72" s="58"/>
      <c r="E72" s="71">
        <v>0.21</v>
      </c>
      <c r="F72" s="59"/>
      <c r="G72" s="60">
        <f>IF(E72=0,,ROUND(E72*G70,2))</f>
        <v>0</v>
      </c>
      <c r="H72" s="23"/>
    </row>
    <row r="73" spans="1:9" ht="20.149999999999999" customHeight="1" thickTop="1" x14ac:dyDescent="0.25">
      <c r="A73" s="61"/>
      <c r="B73" s="53"/>
      <c r="C73" s="53"/>
      <c r="D73" s="23"/>
      <c r="E73" s="62"/>
      <c r="F73" s="54"/>
      <c r="G73" s="63"/>
      <c r="H73" s="23"/>
    </row>
    <row r="74" spans="1:9" ht="20.149999999999999" customHeight="1" x14ac:dyDescent="0.25">
      <c r="A74" s="64"/>
      <c r="B74" s="64" t="s">
        <v>17</v>
      </c>
      <c r="C74" s="64"/>
      <c r="D74" s="23"/>
      <c r="E74" s="20"/>
      <c r="F74" s="54"/>
      <c r="G74" s="63">
        <f>G70+G71+G72</f>
        <v>0</v>
      </c>
      <c r="H74" s="23"/>
    </row>
    <row r="75" spans="1:9" ht="20.149999999999999" customHeight="1" x14ac:dyDescent="0.25">
      <c r="A75" s="65"/>
      <c r="B75" s="54"/>
      <c r="C75" s="54"/>
      <c r="D75" s="22"/>
      <c r="E75" s="66"/>
      <c r="F75" s="54"/>
      <c r="G75" s="54"/>
      <c r="H75" s="24"/>
    </row>
    <row r="76" spans="1:9" ht="20.149999999999999" customHeight="1" x14ac:dyDescent="0.25">
      <c r="H76" s="25"/>
    </row>
    <row r="77" spans="1:9" ht="60" customHeight="1" x14ac:dyDescent="0.25">
      <c r="B77" s="306" t="str">
        <f>n!A3</f>
        <v>El presente presupuesto asciende a la suma de Pesos: CERO CON 00/100.-</v>
      </c>
      <c r="C77" s="306"/>
      <c r="D77" s="306"/>
      <c r="E77" s="306"/>
      <c r="F77" s="306"/>
      <c r="G77" s="306"/>
      <c r="H77" s="26"/>
    </row>
    <row r="78" spans="1:9" ht="20.149999999999999" customHeight="1" x14ac:dyDescent="0.25">
      <c r="A78" s="26"/>
      <c r="B78" s="26"/>
      <c r="C78" s="26"/>
      <c r="D78" s="26"/>
      <c r="E78" s="26"/>
      <c r="F78" s="26"/>
      <c r="G78" s="26"/>
      <c r="H78" s="26"/>
    </row>
    <row r="79" spans="1:9" x14ac:dyDescent="0.25">
      <c r="B79" s="16" t="s">
        <v>143</v>
      </c>
      <c r="E79" s="17">
        <f>IF(G67=0,0,G74/G67)</f>
        <v>0</v>
      </c>
    </row>
  </sheetData>
  <sheetProtection password="D80D" sheet="1" objects="1" scenarios="1" formatCells="0" selectLockedCells="1"/>
  <mergeCells count="12">
    <mergeCell ref="B77:G77"/>
    <mergeCell ref="F15:G15"/>
    <mergeCell ref="H15:H16"/>
    <mergeCell ref="A15:A16"/>
    <mergeCell ref="D15:D16"/>
    <mergeCell ref="E15:E16"/>
    <mergeCell ref="B15:C16"/>
    <mergeCell ref="C2:H2"/>
    <mergeCell ref="C3:H3"/>
    <mergeCell ref="I15:I16"/>
    <mergeCell ref="B65:F65"/>
    <mergeCell ref="A13:H13"/>
  </mergeCells>
  <conditionalFormatting sqref="A75:E75 A68:D74 H76">
    <cfRule type="expression" dxfId="138" priority="153" stopIfTrue="1">
      <formula>#REF!=1</formula>
    </cfRule>
  </conditionalFormatting>
  <conditionalFormatting sqref="A18:A26 A40:A59 A61:A65">
    <cfRule type="expression" dxfId="137" priority="154" stopIfTrue="1">
      <formula>#REF!&gt;0</formula>
    </cfRule>
    <cfRule type="expression" dxfId="136" priority="155" stopIfTrue="1">
      <formula>#REF!&gt;0</formula>
    </cfRule>
    <cfRule type="expression" dxfId="135" priority="156" stopIfTrue="1">
      <formula>#REF!&gt;0</formula>
    </cfRule>
  </conditionalFormatting>
  <conditionalFormatting sqref="B18:C18 C28 C30 C32:C34 C36:C44 C46:C47 C49:C55 C57:C59 C61:C63 C23:C26 C19:C21 B64:C64 B19:B63">
    <cfRule type="expression" dxfId="134" priority="157" stopIfTrue="1">
      <formula>#REF!&gt;0</formula>
    </cfRule>
    <cfRule type="expression" dxfId="133" priority="158" stopIfTrue="1">
      <formula>#REF!&gt;0</formula>
    </cfRule>
    <cfRule type="expression" dxfId="132" priority="159" stopIfTrue="1">
      <formula>#REF!&gt;0</formula>
    </cfRule>
  </conditionalFormatting>
  <conditionalFormatting sqref="A67:D67 D75 B68:C69 B71:C74 A69 A71">
    <cfRule type="expression" dxfId="131" priority="160" stopIfTrue="1">
      <formula>#REF!=1</formula>
    </cfRule>
  </conditionalFormatting>
  <conditionalFormatting sqref="E75:H75 D67:D75 F67:H74 B67:C69 B71:C75 A67:A74">
    <cfRule type="expression" dxfId="130" priority="161" stopIfTrue="1">
      <formula>#REF!=1</formula>
    </cfRule>
  </conditionalFormatting>
  <conditionalFormatting sqref="H68">
    <cfRule type="expression" dxfId="129" priority="151" stopIfTrue="1">
      <formula>#REF!=1</formula>
    </cfRule>
  </conditionalFormatting>
  <conditionalFormatting sqref="H70">
    <cfRule type="expression" dxfId="128" priority="150" stopIfTrue="1">
      <formula>#REF!=1</formula>
    </cfRule>
  </conditionalFormatting>
  <conditionalFormatting sqref="H72:H73">
    <cfRule type="expression" dxfId="127" priority="149" stopIfTrue="1">
      <formula>#REF!=1</formula>
    </cfRule>
  </conditionalFormatting>
  <conditionalFormatting sqref="H74">
    <cfRule type="expression" dxfId="126" priority="148" stopIfTrue="1">
      <formula>#REF!=1</formula>
    </cfRule>
  </conditionalFormatting>
  <conditionalFormatting sqref="H71">
    <cfRule type="expression" dxfId="125" priority="147" stopIfTrue="1">
      <formula>#REF!=1</formula>
    </cfRule>
  </conditionalFormatting>
  <conditionalFormatting sqref="H69">
    <cfRule type="expression" dxfId="124" priority="146" stopIfTrue="1">
      <formula>#REF!=1</formula>
    </cfRule>
  </conditionalFormatting>
  <conditionalFormatting sqref="A67 A69 A71">
    <cfRule type="expression" dxfId="123" priority="145" stopIfTrue="1">
      <formula>#REF!=1</formula>
    </cfRule>
  </conditionalFormatting>
  <conditionalFormatting sqref="B67:C67">
    <cfRule type="expression" dxfId="122" priority="144" stopIfTrue="1">
      <formula>#REF!=1</formula>
    </cfRule>
  </conditionalFormatting>
  <conditionalFormatting sqref="B70:C70">
    <cfRule type="expression" dxfId="121" priority="143" stopIfTrue="1">
      <formula>#REF!=1</formula>
    </cfRule>
  </conditionalFormatting>
  <conditionalFormatting sqref="B72:C73">
    <cfRule type="expression" dxfId="120" priority="142" stopIfTrue="1">
      <formula>#REF!=1</formula>
    </cfRule>
  </conditionalFormatting>
  <conditionalFormatting sqref="A68 A70 A72:A73">
    <cfRule type="expression" dxfId="119" priority="141" stopIfTrue="1">
      <formula>#REF!=1</formula>
    </cfRule>
  </conditionalFormatting>
  <conditionalFormatting sqref="A68 A70 A72:A73">
    <cfRule type="expression" dxfId="118" priority="140" stopIfTrue="1">
      <formula>#REF!=1</formula>
    </cfRule>
  </conditionalFormatting>
  <conditionalFormatting sqref="C22">
    <cfRule type="expression" dxfId="117" priority="137" stopIfTrue="1">
      <formula>#REF!&gt;0</formula>
    </cfRule>
    <cfRule type="expression" dxfId="116" priority="138" stopIfTrue="1">
      <formula>#REF!&gt;0</formula>
    </cfRule>
    <cfRule type="expression" dxfId="115" priority="139" stopIfTrue="1">
      <formula>#REF!&gt;0</formula>
    </cfRule>
  </conditionalFormatting>
  <conditionalFormatting sqref="A27:A39">
    <cfRule type="expression" dxfId="114" priority="128" stopIfTrue="1">
      <formula>#REF!&gt;0</formula>
    </cfRule>
    <cfRule type="expression" dxfId="113" priority="129" stopIfTrue="1">
      <formula>#REF!&gt;0</formula>
    </cfRule>
    <cfRule type="expression" dxfId="112" priority="130" stopIfTrue="1">
      <formula>#REF!&gt;0</formula>
    </cfRule>
  </conditionalFormatting>
  <conditionalFormatting sqref="C27">
    <cfRule type="expression" dxfId="111" priority="131" stopIfTrue="1">
      <formula>#REF!&gt;0</formula>
    </cfRule>
    <cfRule type="expression" dxfId="110" priority="132" stopIfTrue="1">
      <formula>#REF!&gt;0</formula>
    </cfRule>
    <cfRule type="expression" dxfId="109" priority="133" stopIfTrue="1">
      <formula>#REF!&gt;0</formula>
    </cfRule>
  </conditionalFormatting>
  <conditionalFormatting sqref="C29">
    <cfRule type="expression" dxfId="108" priority="125" stopIfTrue="1">
      <formula>#REF!&gt;0</formula>
    </cfRule>
    <cfRule type="expression" dxfId="107" priority="126" stopIfTrue="1">
      <formula>#REF!&gt;0</formula>
    </cfRule>
    <cfRule type="expression" dxfId="106" priority="127" stopIfTrue="1">
      <formula>#REF!&gt;0</formula>
    </cfRule>
  </conditionalFormatting>
  <conditionalFormatting sqref="C31">
    <cfRule type="expression" dxfId="105" priority="119" stopIfTrue="1">
      <formula>#REF!&gt;0</formula>
    </cfRule>
    <cfRule type="expression" dxfId="104" priority="120" stopIfTrue="1">
      <formula>#REF!&gt;0</formula>
    </cfRule>
    <cfRule type="expression" dxfId="103" priority="121" stopIfTrue="1">
      <formula>#REF!&gt;0</formula>
    </cfRule>
  </conditionalFormatting>
  <conditionalFormatting sqref="C35">
    <cfRule type="expression" dxfId="102" priority="113" stopIfTrue="1">
      <formula>#REF!&gt;0</formula>
    </cfRule>
    <cfRule type="expression" dxfId="101" priority="114" stopIfTrue="1">
      <formula>#REF!&gt;0</formula>
    </cfRule>
    <cfRule type="expression" dxfId="100" priority="115" stopIfTrue="1">
      <formula>#REF!&gt;0</formula>
    </cfRule>
  </conditionalFormatting>
  <conditionalFormatting sqref="C45">
    <cfRule type="expression" dxfId="99" priority="107" stopIfTrue="1">
      <formula>#REF!&gt;0</formula>
    </cfRule>
    <cfRule type="expression" dxfId="98" priority="108" stopIfTrue="1">
      <formula>#REF!&gt;0</formula>
    </cfRule>
    <cfRule type="expression" dxfId="97" priority="109" stopIfTrue="1">
      <formula>#REF!&gt;0</formula>
    </cfRule>
  </conditionalFormatting>
  <conditionalFormatting sqref="C48">
    <cfRule type="expression" dxfId="96" priority="101" stopIfTrue="1">
      <formula>#REF!&gt;0</formula>
    </cfRule>
    <cfRule type="expression" dxfId="95" priority="102" stopIfTrue="1">
      <formula>#REF!&gt;0</formula>
    </cfRule>
    <cfRule type="expression" dxfId="94" priority="103" stopIfTrue="1">
      <formula>#REF!&gt;0</formula>
    </cfRule>
  </conditionalFormatting>
  <conditionalFormatting sqref="C56">
    <cfRule type="expression" dxfId="93" priority="95" stopIfTrue="1">
      <formula>#REF!&gt;0</formula>
    </cfRule>
    <cfRule type="expression" dxfId="92" priority="96" stopIfTrue="1">
      <formula>#REF!&gt;0</formula>
    </cfRule>
    <cfRule type="expression" dxfId="91" priority="97" stopIfTrue="1">
      <formula>#REF!&gt;0</formula>
    </cfRule>
  </conditionalFormatting>
  <conditionalFormatting sqref="A60">
    <cfRule type="expression" dxfId="90" priority="86" stopIfTrue="1">
      <formula>#REF!&gt;0</formula>
    </cfRule>
    <cfRule type="expression" dxfId="89" priority="87" stopIfTrue="1">
      <formula>#REF!&gt;0</formula>
    </cfRule>
    <cfRule type="expression" dxfId="88" priority="88" stopIfTrue="1">
      <formula>#REF!&gt;0</formula>
    </cfRule>
  </conditionalFormatting>
  <conditionalFormatting sqref="C60">
    <cfRule type="expression" dxfId="87" priority="89" stopIfTrue="1">
      <formula>#REF!&gt;0</formula>
    </cfRule>
    <cfRule type="expression" dxfId="86" priority="90" stopIfTrue="1">
      <formula>#REF!&gt;0</formula>
    </cfRule>
    <cfRule type="expression" dxfId="85" priority="91" stopIfTrue="1">
      <formula>#REF!&gt;0</formula>
    </cfRule>
  </conditionalFormatting>
  <conditionalFormatting sqref="B71:C71">
    <cfRule type="expression" dxfId="84" priority="10" stopIfTrue="1">
      <formula>#REF!=1</formula>
    </cfRule>
  </conditionalFormatting>
  <pageMargins left="1.1811023622047245" right="0.78740157480314965" top="0.98425196850393704" bottom="0.78740157480314965" header="0.39370078740157483" footer="0.39370078740157483"/>
  <pageSetup paperSize="9" scale="63" fitToHeight="0" orientation="portrait" r:id="rId1"/>
  <headerFooter>
    <oddHeader>&amp;L&amp;G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6"/>
  <sheetViews>
    <sheetView showZeros="0" topLeftCell="C32" zoomScale="60" zoomScaleNormal="60" workbookViewId="0">
      <selection activeCell="F21" sqref="F21"/>
    </sheetView>
  </sheetViews>
  <sheetFormatPr baseColWidth="10" defaultColWidth="11.453125" defaultRowHeight="20.149999999999999" customHeight="1" x14ac:dyDescent="0.25"/>
  <cols>
    <col min="1" max="1" width="8.7265625" style="29" customWidth="1"/>
    <col min="2" max="2" width="30.7265625" style="29" customWidth="1"/>
    <col min="3" max="3" width="20.7265625" style="29" customWidth="1"/>
    <col min="4" max="4" width="18.7265625" style="29" customWidth="1"/>
    <col min="5" max="5" width="15.7265625" style="30" customWidth="1"/>
    <col min="6" max="23" width="15.7265625" style="29" customWidth="1"/>
    <col min="24" max="24" width="10.7265625" style="30" customWidth="1"/>
    <col min="25" max="45" width="10.7265625" style="29" customWidth="1"/>
    <col min="46" max="16384" width="11.453125" style="29"/>
  </cols>
  <sheetData>
    <row r="1" spans="1:25" s="20" customFormat="1" ht="20.149999999999999" customHeight="1" x14ac:dyDescent="0.25">
      <c r="A1" s="18" t="s">
        <v>12</v>
      </c>
      <c r="B1" s="18"/>
      <c r="C1" s="18" t="str">
        <f>Comitente</f>
        <v>DIRECCIÓN ARQUITECTURA</v>
      </c>
      <c r="D1" s="19"/>
    </row>
    <row r="2" spans="1:25" s="21" customFormat="1" ht="20.149999999999999" customHeight="1" x14ac:dyDescent="0.25">
      <c r="A2" s="34" t="s">
        <v>13</v>
      </c>
      <c r="B2" s="34"/>
      <c r="C2" s="34" t="str">
        <f>Obra</f>
        <v>CONSOLIDACION ESTRUCTURAL EDIFICIO 9 DE JULIO</v>
      </c>
    </row>
    <row r="3" spans="1:25" s="21" customFormat="1" ht="20.149999999999999" customHeight="1" x14ac:dyDescent="0.25">
      <c r="A3" s="34" t="s">
        <v>22</v>
      </c>
      <c r="B3" s="34"/>
      <c r="C3" s="34" t="str">
        <f>Ubicación</f>
        <v>DEPARTAMENTO CAPITAL</v>
      </c>
    </row>
    <row r="4" spans="1:25" s="21" customFormat="1" ht="20.149999999999999" customHeight="1" x14ac:dyDescent="0.25">
      <c r="A4" s="34" t="s">
        <v>21</v>
      </c>
      <c r="B4" s="35"/>
      <c r="C4" s="254" t="str">
        <f>Licitación_N°</f>
        <v>03/17</v>
      </c>
    </row>
    <row r="5" spans="1:25" s="21" customFormat="1" ht="20.149999999999999" customHeight="1" x14ac:dyDescent="0.25">
      <c r="A5" s="34" t="s">
        <v>43</v>
      </c>
      <c r="B5" s="35"/>
      <c r="C5" s="255" t="str">
        <f>Expediente_N°</f>
        <v>502-00496-17</v>
      </c>
    </row>
    <row r="6" spans="1:25" s="21" customFormat="1" ht="20.149999999999999" hidden="1" customHeight="1" x14ac:dyDescent="0.25">
      <c r="A6" s="34" t="s">
        <v>24</v>
      </c>
      <c r="B6" s="35"/>
      <c r="C6" s="258">
        <f>P_Oficial</f>
        <v>53300000</v>
      </c>
    </row>
    <row r="7" spans="1:25" s="21" customFormat="1" ht="20.149999999999999" customHeight="1" x14ac:dyDescent="0.25">
      <c r="A7" s="34" t="s">
        <v>1186</v>
      </c>
      <c r="C7" s="259">
        <f>Anticipo_Financiero</f>
        <v>0.1</v>
      </c>
      <c r="D7" s="36"/>
    </row>
    <row r="8" spans="1:25" s="21" customFormat="1" ht="20.149999999999999" hidden="1" customHeight="1" x14ac:dyDescent="0.25">
      <c r="A8" s="34" t="s">
        <v>1185</v>
      </c>
      <c r="B8" s="35"/>
      <c r="C8" s="256">
        <f>Fecha_Base</f>
        <v>0</v>
      </c>
    </row>
    <row r="9" spans="1:25" s="21" customFormat="1" ht="20.149999999999999" customHeight="1" x14ac:dyDescent="0.25">
      <c r="A9" s="34" t="s">
        <v>23</v>
      </c>
      <c r="B9" s="35"/>
      <c r="C9" s="257">
        <f>Plazo_Obra</f>
        <v>540</v>
      </c>
    </row>
    <row r="10" spans="1:25" s="21" customFormat="1" ht="20.149999999999999" customHeight="1" x14ac:dyDescent="0.25">
      <c r="A10" s="34" t="s">
        <v>14</v>
      </c>
      <c r="B10" s="34"/>
      <c r="C10" s="67">
        <f>Contratista</f>
        <v>0</v>
      </c>
    </row>
    <row r="11" spans="1:25" s="21" customFormat="1" ht="20.149999999999999" customHeight="1" x14ac:dyDescent="0.25">
      <c r="A11" s="34" t="s">
        <v>146</v>
      </c>
      <c r="B11" s="35"/>
      <c r="C11" s="258">
        <f>Monto_Oferta</f>
        <v>0</v>
      </c>
    </row>
    <row r="12" spans="1:25" s="17" customFormat="1" ht="20.149999999999999" customHeight="1" x14ac:dyDescent="0.25"/>
    <row r="13" spans="1:25" s="17" customFormat="1" ht="20.149999999999999" customHeight="1" x14ac:dyDescent="0.25">
      <c r="A13" s="303" t="s">
        <v>144</v>
      </c>
      <c r="B13" s="304"/>
      <c r="C13" s="304"/>
      <c r="D13" s="305"/>
      <c r="E13" s="28"/>
      <c r="F13" s="28"/>
      <c r="G13" s="28"/>
      <c r="H13" s="28"/>
    </row>
    <row r="15" spans="1:25" ht="20.149999999999999" customHeight="1" x14ac:dyDescent="0.25">
      <c r="A15" s="300" t="s">
        <v>1208</v>
      </c>
      <c r="B15" s="309" t="s">
        <v>0</v>
      </c>
      <c r="C15" s="309"/>
      <c r="D15" s="310" t="s">
        <v>20</v>
      </c>
      <c r="E15" s="219"/>
      <c r="F15" s="309" t="s">
        <v>27</v>
      </c>
      <c r="G15" s="309"/>
      <c r="H15" s="309"/>
      <c r="I15" s="309"/>
      <c r="J15" s="309"/>
      <c r="K15" s="311"/>
      <c r="L15" s="311"/>
      <c r="M15" s="311"/>
      <c r="N15" s="311"/>
      <c r="O15" s="311"/>
      <c r="P15" s="311"/>
      <c r="Q15" s="311"/>
      <c r="R15" s="311"/>
      <c r="S15" s="311"/>
      <c r="T15" s="311"/>
      <c r="U15" s="311"/>
      <c r="V15" s="311"/>
      <c r="W15" s="311"/>
      <c r="X15" s="133"/>
      <c r="Y15" s="308" t="s">
        <v>26</v>
      </c>
    </row>
    <row r="16" spans="1:25" ht="20.149999999999999" customHeight="1" x14ac:dyDescent="0.25">
      <c r="A16" s="300"/>
      <c r="B16" s="309"/>
      <c r="C16" s="309"/>
      <c r="D16" s="310"/>
      <c r="E16" s="219">
        <v>0</v>
      </c>
      <c r="F16" s="141">
        <v>1</v>
      </c>
      <c r="G16" s="141">
        <f>F16+1</f>
        <v>2</v>
      </c>
      <c r="H16" s="141">
        <f t="shared" ref="H16:W16" si="0">G16+1</f>
        <v>3</v>
      </c>
      <c r="I16" s="141">
        <f t="shared" si="0"/>
        <v>4</v>
      </c>
      <c r="J16" s="141">
        <f t="shared" si="0"/>
        <v>5</v>
      </c>
      <c r="K16" s="141">
        <f t="shared" si="0"/>
        <v>6</v>
      </c>
      <c r="L16" s="141">
        <f t="shared" si="0"/>
        <v>7</v>
      </c>
      <c r="M16" s="141">
        <f t="shared" si="0"/>
        <v>8</v>
      </c>
      <c r="N16" s="141">
        <f t="shared" si="0"/>
        <v>9</v>
      </c>
      <c r="O16" s="141">
        <f t="shared" si="0"/>
        <v>10</v>
      </c>
      <c r="P16" s="141">
        <f t="shared" si="0"/>
        <v>11</v>
      </c>
      <c r="Q16" s="141">
        <f t="shared" si="0"/>
        <v>12</v>
      </c>
      <c r="R16" s="141">
        <f t="shared" si="0"/>
        <v>13</v>
      </c>
      <c r="S16" s="141">
        <f t="shared" si="0"/>
        <v>14</v>
      </c>
      <c r="T16" s="141">
        <f>S16+1</f>
        <v>15</v>
      </c>
      <c r="U16" s="141">
        <f t="shared" si="0"/>
        <v>16</v>
      </c>
      <c r="V16" s="141">
        <f t="shared" si="0"/>
        <v>17</v>
      </c>
      <c r="W16" s="141">
        <f t="shared" si="0"/>
        <v>18</v>
      </c>
      <c r="X16" s="134"/>
      <c r="Y16" s="308"/>
    </row>
    <row r="17" spans="1:25" ht="20.149999999999999" customHeight="1" x14ac:dyDescent="0.25">
      <c r="A17" s="142"/>
      <c r="B17" s="224"/>
      <c r="C17" s="224"/>
      <c r="D17" s="225"/>
      <c r="E17" s="219"/>
      <c r="F17" s="143"/>
      <c r="G17" s="231"/>
      <c r="H17" s="231"/>
      <c r="I17" s="231"/>
      <c r="J17" s="231"/>
      <c r="K17" s="292"/>
      <c r="L17" s="292"/>
      <c r="M17" s="292"/>
      <c r="N17" s="292"/>
      <c r="O17" s="292"/>
      <c r="P17" s="292"/>
      <c r="Q17" s="292"/>
      <c r="R17" s="292"/>
      <c r="S17" s="292"/>
      <c r="T17" s="292"/>
      <c r="U17" s="292"/>
      <c r="V17" s="292"/>
      <c r="W17" s="292"/>
      <c r="X17" s="134"/>
      <c r="Y17" s="135"/>
    </row>
    <row r="18" spans="1:25" ht="20.149999999999999" customHeight="1" x14ac:dyDescent="0.25">
      <c r="A18" s="222">
        <f>CyP!A18</f>
        <v>1</v>
      </c>
      <c r="B18" s="144" t="str">
        <f t="shared" ref="B18:B49" si="1">IF(A18="","",VLOOKUP(A18,Computo_Presupuesto,2,FALSE))</f>
        <v>TRABAJOS PRELIMINARES</v>
      </c>
      <c r="C18" s="145"/>
      <c r="D18" s="43">
        <f t="shared" ref="D18:D49" si="2">IF(A18="","",VLOOKUP(A18,Computo_Presupuesto,8,FALSE))</f>
        <v>0</v>
      </c>
      <c r="E18" s="147"/>
      <c r="F18" s="218"/>
      <c r="G18" s="218"/>
      <c r="H18" s="218"/>
      <c r="I18" s="218"/>
      <c r="J18" s="218"/>
      <c r="K18" s="294"/>
      <c r="L18" s="294"/>
      <c r="M18" s="294"/>
      <c r="N18" s="294"/>
      <c r="O18" s="294"/>
      <c r="P18" s="294"/>
      <c r="Q18" s="294"/>
      <c r="R18" s="294"/>
      <c r="S18" s="294"/>
      <c r="T18" s="294"/>
      <c r="U18" s="294"/>
      <c r="V18" s="294"/>
      <c r="W18" s="294"/>
      <c r="Y18" s="136">
        <f t="shared" ref="Y18:Y49" si="3">SUM(F18:J18)</f>
        <v>0</v>
      </c>
    </row>
    <row r="19" spans="1:25" ht="20.149999999999999" customHeight="1" x14ac:dyDescent="0.25">
      <c r="A19" s="222" t="str">
        <f>CyP!A19</f>
        <v>1-1</v>
      </c>
      <c r="B19" s="144" t="str">
        <f t="shared" si="1"/>
        <v>Demolición incluido retiro de material</v>
      </c>
      <c r="C19" s="145"/>
      <c r="D19" s="43">
        <f t="shared" si="2"/>
        <v>0</v>
      </c>
      <c r="E19" s="220"/>
      <c r="F19" s="218"/>
      <c r="G19" s="218"/>
      <c r="H19" s="218"/>
      <c r="I19" s="218"/>
      <c r="J19" s="218"/>
      <c r="K19" s="294"/>
      <c r="L19" s="294"/>
      <c r="M19" s="294"/>
      <c r="N19" s="294"/>
      <c r="O19" s="294"/>
      <c r="P19" s="294"/>
      <c r="Q19" s="294"/>
      <c r="R19" s="294"/>
      <c r="S19" s="294"/>
      <c r="T19" s="294"/>
      <c r="U19" s="294"/>
      <c r="V19" s="294"/>
      <c r="W19" s="294"/>
      <c r="X19" s="293"/>
      <c r="Y19" s="136">
        <f t="shared" si="3"/>
        <v>0</v>
      </c>
    </row>
    <row r="20" spans="1:25" ht="20.149999999999999" customHeight="1" x14ac:dyDescent="0.25">
      <c r="A20" s="222" t="str">
        <f>CyP!A20</f>
        <v>1-2</v>
      </c>
      <c r="B20" s="144" t="str">
        <f t="shared" si="1"/>
        <v>Preparación y limpieza</v>
      </c>
      <c r="C20" s="145"/>
      <c r="D20" s="43">
        <f t="shared" si="2"/>
        <v>0</v>
      </c>
      <c r="E20" s="220"/>
      <c r="F20" s="218"/>
      <c r="G20" s="218"/>
      <c r="H20" s="218"/>
      <c r="I20" s="218"/>
      <c r="J20" s="218"/>
      <c r="K20" s="294"/>
      <c r="L20" s="294"/>
      <c r="M20" s="294"/>
      <c r="N20" s="294"/>
      <c r="O20" s="294"/>
      <c r="P20" s="294"/>
      <c r="Q20" s="294"/>
      <c r="R20" s="294"/>
      <c r="S20" s="294"/>
      <c r="T20" s="294"/>
      <c r="U20" s="294"/>
      <c r="V20" s="294"/>
      <c r="W20" s="294"/>
      <c r="X20" s="293"/>
      <c r="Y20" s="136">
        <f t="shared" si="3"/>
        <v>0</v>
      </c>
    </row>
    <row r="21" spans="1:25" ht="20.149999999999999" customHeight="1" x14ac:dyDescent="0.25">
      <c r="A21" s="222" t="str">
        <f>CyP!A21</f>
        <v>1-3</v>
      </c>
      <c r="B21" s="144" t="str">
        <f t="shared" si="1"/>
        <v>Extracción de revestimientos</v>
      </c>
      <c r="C21" s="145"/>
      <c r="D21" s="43">
        <f t="shared" si="2"/>
        <v>0</v>
      </c>
      <c r="E21" s="220"/>
      <c r="F21" s="218"/>
      <c r="G21" s="218"/>
      <c r="H21" s="218"/>
      <c r="I21" s="218"/>
      <c r="J21" s="218"/>
      <c r="K21" s="294"/>
      <c r="L21" s="294"/>
      <c r="M21" s="294"/>
      <c r="N21" s="294"/>
      <c r="O21" s="294"/>
      <c r="P21" s="294"/>
      <c r="Q21" s="294"/>
      <c r="R21" s="294"/>
      <c r="S21" s="294"/>
      <c r="T21" s="294"/>
      <c r="U21" s="294"/>
      <c r="V21" s="294"/>
      <c r="W21" s="294"/>
      <c r="X21" s="293"/>
      <c r="Y21" s="136">
        <f t="shared" si="3"/>
        <v>0</v>
      </c>
    </row>
    <row r="22" spans="1:25" ht="20.149999999999999" customHeight="1" x14ac:dyDescent="0.25">
      <c r="A22" s="222" t="str">
        <f>CyP!A22</f>
        <v>1-4</v>
      </c>
      <c r="B22" s="144" t="str">
        <f t="shared" si="1"/>
        <v>Extracción de cubierta existente</v>
      </c>
      <c r="C22" s="145"/>
      <c r="D22" s="43">
        <f t="shared" si="2"/>
        <v>0</v>
      </c>
      <c r="E22" s="220"/>
      <c r="F22" s="218"/>
      <c r="G22" s="218"/>
      <c r="H22" s="218"/>
      <c r="I22" s="218"/>
      <c r="J22" s="218"/>
      <c r="K22" s="294"/>
      <c r="L22" s="294"/>
      <c r="M22" s="294"/>
      <c r="N22" s="294"/>
      <c r="O22" s="294"/>
      <c r="P22" s="294"/>
      <c r="Q22" s="294"/>
      <c r="R22" s="294"/>
      <c r="S22" s="294"/>
      <c r="T22" s="294"/>
      <c r="U22" s="294"/>
      <c r="V22" s="294"/>
      <c r="W22" s="294"/>
      <c r="X22" s="293"/>
      <c r="Y22" s="136">
        <f t="shared" si="3"/>
        <v>0</v>
      </c>
    </row>
    <row r="23" spans="1:25" ht="20.149999999999999" customHeight="1" x14ac:dyDescent="0.25">
      <c r="A23" s="222" t="str">
        <f>CyP!A23</f>
        <v>1-5</v>
      </c>
      <c r="B23" s="144" t="str">
        <f t="shared" si="1"/>
        <v>Rotura de pisos y losas p/paso de tabiques, incluido retiro de material</v>
      </c>
      <c r="C23" s="145"/>
      <c r="D23" s="43">
        <f t="shared" si="2"/>
        <v>0</v>
      </c>
      <c r="E23" s="220"/>
      <c r="F23" s="218"/>
      <c r="G23" s="218"/>
      <c r="H23" s="218"/>
      <c r="I23" s="218"/>
      <c r="J23" s="218"/>
      <c r="K23" s="294"/>
      <c r="L23" s="294"/>
      <c r="M23" s="294"/>
      <c r="N23" s="294"/>
      <c r="O23" s="294"/>
      <c r="P23" s="294"/>
      <c r="Q23" s="294"/>
      <c r="R23" s="294"/>
      <c r="S23" s="294"/>
      <c r="T23" s="294"/>
      <c r="U23" s="294"/>
      <c r="V23" s="294"/>
      <c r="W23" s="294"/>
      <c r="X23" s="293"/>
      <c r="Y23" s="136">
        <f t="shared" si="3"/>
        <v>0</v>
      </c>
    </row>
    <row r="24" spans="1:25" ht="20.149999999999999" customHeight="1" x14ac:dyDescent="0.25">
      <c r="A24" s="222">
        <f>CyP!A24</f>
        <v>2</v>
      </c>
      <c r="B24" s="144" t="str">
        <f t="shared" si="1"/>
        <v>MOVIMIENTOS DE SUELOS</v>
      </c>
      <c r="C24" s="145"/>
      <c r="D24" s="43">
        <f t="shared" si="2"/>
        <v>0</v>
      </c>
      <c r="E24" s="220"/>
      <c r="F24" s="218"/>
      <c r="G24" s="218"/>
      <c r="H24" s="218"/>
      <c r="I24" s="218"/>
      <c r="J24" s="218"/>
      <c r="K24" s="294"/>
      <c r="L24" s="294"/>
      <c r="M24" s="294"/>
      <c r="N24" s="294"/>
      <c r="O24" s="294"/>
      <c r="P24" s="294"/>
      <c r="Q24" s="294"/>
      <c r="R24" s="294"/>
      <c r="S24" s="294"/>
      <c r="T24" s="294"/>
      <c r="U24" s="294"/>
      <c r="V24" s="294"/>
      <c r="W24" s="294"/>
      <c r="X24" s="293"/>
      <c r="Y24" s="136">
        <f t="shared" si="3"/>
        <v>0</v>
      </c>
    </row>
    <row r="25" spans="1:25" ht="20.149999999999999" customHeight="1" x14ac:dyDescent="0.25">
      <c r="A25" s="222" t="str">
        <f>CyP!A25</f>
        <v>2-1</v>
      </c>
      <c r="B25" s="144" t="str">
        <f t="shared" si="1"/>
        <v>Excavación para fundaciones</v>
      </c>
      <c r="C25" s="145"/>
      <c r="D25" s="43">
        <f t="shared" si="2"/>
        <v>0</v>
      </c>
      <c r="E25" s="220"/>
      <c r="F25" s="218"/>
      <c r="G25" s="218"/>
      <c r="H25" s="218"/>
      <c r="I25" s="218"/>
      <c r="J25" s="218"/>
      <c r="K25" s="294"/>
      <c r="L25" s="294"/>
      <c r="M25" s="294"/>
      <c r="N25" s="294"/>
      <c r="O25" s="294"/>
      <c r="P25" s="294"/>
      <c r="Q25" s="294"/>
      <c r="R25" s="294"/>
      <c r="S25" s="294"/>
      <c r="T25" s="294"/>
      <c r="U25" s="294"/>
      <c r="V25" s="294"/>
      <c r="W25" s="294"/>
      <c r="X25" s="293"/>
      <c r="Y25" s="136">
        <f t="shared" si="3"/>
        <v>0</v>
      </c>
    </row>
    <row r="26" spans="1:25" ht="20.149999999999999" customHeight="1" x14ac:dyDescent="0.25">
      <c r="A26" s="222">
        <f>CyP!A26</f>
        <v>3</v>
      </c>
      <c r="B26" s="144" t="str">
        <f t="shared" si="1"/>
        <v>HORMIGONES SIMPLES</v>
      </c>
      <c r="C26" s="145"/>
      <c r="D26" s="43">
        <f t="shared" si="2"/>
        <v>0</v>
      </c>
      <c r="E26" s="220"/>
      <c r="F26" s="218"/>
      <c r="G26" s="218"/>
      <c r="H26" s="218"/>
      <c r="I26" s="218"/>
      <c r="J26" s="218"/>
      <c r="K26" s="294"/>
      <c r="L26" s="294"/>
      <c r="M26" s="294"/>
      <c r="N26" s="294"/>
      <c r="O26" s="294"/>
      <c r="P26" s="294"/>
      <c r="Q26" s="294"/>
      <c r="R26" s="294"/>
      <c r="S26" s="294"/>
      <c r="T26" s="294"/>
      <c r="U26" s="294"/>
      <c r="V26" s="294"/>
      <c r="W26" s="294"/>
      <c r="X26" s="293"/>
      <c r="Y26" s="136">
        <f t="shared" si="3"/>
        <v>0</v>
      </c>
    </row>
    <row r="27" spans="1:25" ht="20.149999999999999" customHeight="1" x14ac:dyDescent="0.25">
      <c r="A27" s="222" t="str">
        <f>CyP!A27</f>
        <v>3-1</v>
      </c>
      <c r="B27" s="144" t="str">
        <f t="shared" si="1"/>
        <v>Hormigón de limpieza</v>
      </c>
      <c r="C27" s="145"/>
      <c r="D27" s="43">
        <f t="shared" si="2"/>
        <v>0</v>
      </c>
      <c r="E27" s="220"/>
      <c r="F27" s="218"/>
      <c r="G27" s="218"/>
      <c r="H27" s="218"/>
      <c r="I27" s="218"/>
      <c r="J27" s="218"/>
      <c r="K27" s="294"/>
      <c r="L27" s="294"/>
      <c r="M27" s="294"/>
      <c r="N27" s="294"/>
      <c r="O27" s="294"/>
      <c r="P27" s="294"/>
      <c r="Q27" s="294"/>
      <c r="R27" s="294"/>
      <c r="S27" s="294"/>
      <c r="T27" s="294"/>
      <c r="U27" s="294"/>
      <c r="V27" s="294"/>
      <c r="W27" s="294"/>
      <c r="X27" s="293"/>
      <c r="Y27" s="136">
        <f t="shared" si="3"/>
        <v>0</v>
      </c>
    </row>
    <row r="28" spans="1:25" ht="20.149999999999999" customHeight="1" x14ac:dyDescent="0.25">
      <c r="A28" s="222">
        <f>CyP!A28</f>
        <v>4</v>
      </c>
      <c r="B28" s="144" t="str">
        <f t="shared" si="1"/>
        <v>HORMIGON ARMADO</v>
      </c>
      <c r="C28" s="145"/>
      <c r="D28" s="43">
        <f t="shared" si="2"/>
        <v>0</v>
      </c>
      <c r="E28" s="220"/>
      <c r="F28" s="218"/>
      <c r="G28" s="218"/>
      <c r="H28" s="218"/>
      <c r="I28" s="218"/>
      <c r="J28" s="218"/>
      <c r="K28" s="294"/>
      <c r="L28" s="294"/>
      <c r="M28" s="294"/>
      <c r="N28" s="294"/>
      <c r="O28" s="294"/>
      <c r="P28" s="294"/>
      <c r="Q28" s="294"/>
      <c r="R28" s="294"/>
      <c r="S28" s="294"/>
      <c r="T28" s="294"/>
      <c r="U28" s="294"/>
      <c r="V28" s="294"/>
      <c r="W28" s="294"/>
      <c r="X28" s="293"/>
      <c r="Y28" s="136">
        <f t="shared" si="3"/>
        <v>0</v>
      </c>
    </row>
    <row r="29" spans="1:25" ht="20.149999999999999" customHeight="1" x14ac:dyDescent="0.25">
      <c r="A29" s="222" t="str">
        <f>CyP!A29</f>
        <v>4-1</v>
      </c>
      <c r="B29" s="144" t="str">
        <f t="shared" si="1"/>
        <v>Vigas de arriostramiento</v>
      </c>
      <c r="C29" s="145"/>
      <c r="D29" s="43">
        <f t="shared" si="2"/>
        <v>0</v>
      </c>
      <c r="E29" s="220"/>
      <c r="F29" s="218"/>
      <c r="G29" s="218"/>
      <c r="H29" s="218"/>
      <c r="I29" s="218"/>
      <c r="J29" s="218"/>
      <c r="K29" s="294"/>
      <c r="L29" s="294"/>
      <c r="M29" s="294"/>
      <c r="N29" s="294"/>
      <c r="O29" s="294"/>
      <c r="P29" s="294"/>
      <c r="Q29" s="294"/>
      <c r="R29" s="294"/>
      <c r="S29" s="294"/>
      <c r="T29" s="294"/>
      <c r="U29" s="294"/>
      <c r="V29" s="294"/>
      <c r="W29" s="294"/>
      <c r="X29" s="293"/>
      <c r="Y29" s="136">
        <f t="shared" si="3"/>
        <v>0</v>
      </c>
    </row>
    <row r="30" spans="1:25" ht="20.149999999999999" customHeight="1" x14ac:dyDescent="0.25">
      <c r="A30" s="222" t="str">
        <f>CyP!A30</f>
        <v>4-2</v>
      </c>
      <c r="B30" s="144" t="str">
        <f t="shared" si="1"/>
        <v>Zapatas corridas</v>
      </c>
      <c r="C30" s="145"/>
      <c r="D30" s="43">
        <f t="shared" si="2"/>
        <v>0</v>
      </c>
      <c r="E30" s="220"/>
      <c r="F30" s="218"/>
      <c r="G30" s="218"/>
      <c r="H30" s="218"/>
      <c r="I30" s="218"/>
      <c r="J30" s="218"/>
      <c r="K30" s="294"/>
      <c r="L30" s="294"/>
      <c r="M30" s="294"/>
      <c r="N30" s="294"/>
      <c r="O30" s="294"/>
      <c r="P30" s="294"/>
      <c r="Q30" s="294"/>
      <c r="R30" s="294"/>
      <c r="S30" s="294"/>
      <c r="T30" s="294"/>
      <c r="U30" s="294"/>
      <c r="V30" s="294"/>
      <c r="W30" s="294"/>
      <c r="X30" s="293"/>
      <c r="Y30" s="136">
        <f t="shared" si="3"/>
        <v>0</v>
      </c>
    </row>
    <row r="31" spans="1:25" ht="20.149999999999999" customHeight="1" x14ac:dyDescent="0.25">
      <c r="A31" s="222" t="str">
        <f>CyP!A31</f>
        <v>4-3</v>
      </c>
      <c r="B31" s="144" t="str">
        <f t="shared" si="1"/>
        <v>Tabiques cajas de ascensores</v>
      </c>
      <c r="C31" s="145"/>
      <c r="D31" s="43">
        <f t="shared" si="2"/>
        <v>0</v>
      </c>
      <c r="E31" s="220"/>
      <c r="F31" s="218"/>
      <c r="G31" s="218"/>
      <c r="H31" s="218"/>
      <c r="I31" s="218"/>
      <c r="J31" s="218"/>
      <c r="K31" s="294"/>
      <c r="L31" s="294"/>
      <c r="M31" s="294"/>
      <c r="N31" s="294"/>
      <c r="O31" s="294"/>
      <c r="P31" s="294"/>
      <c r="Q31" s="294"/>
      <c r="R31" s="294"/>
      <c r="S31" s="294"/>
      <c r="T31" s="294"/>
      <c r="U31" s="294"/>
      <c r="V31" s="294"/>
      <c r="W31" s="294"/>
      <c r="X31" s="293"/>
      <c r="Y31" s="136">
        <f t="shared" si="3"/>
        <v>0</v>
      </c>
    </row>
    <row r="32" spans="1:25" ht="20.149999999999999" customHeight="1" x14ac:dyDescent="0.25">
      <c r="A32" s="222" t="str">
        <f>CyP!A32</f>
        <v>4-4</v>
      </c>
      <c r="B32" s="144" t="str">
        <f t="shared" si="1"/>
        <v>Tabiques de refuerzo</v>
      </c>
      <c r="C32" s="145"/>
      <c r="D32" s="43">
        <f t="shared" si="2"/>
        <v>0</v>
      </c>
      <c r="E32" s="220"/>
      <c r="F32" s="218"/>
      <c r="G32" s="218"/>
      <c r="H32" s="218"/>
      <c r="I32" s="218"/>
      <c r="J32" s="218"/>
      <c r="K32" s="294"/>
      <c r="L32" s="294"/>
      <c r="M32" s="294"/>
      <c r="N32" s="294"/>
      <c r="O32" s="294"/>
      <c r="P32" s="294"/>
      <c r="Q32" s="294"/>
      <c r="R32" s="294"/>
      <c r="S32" s="294"/>
      <c r="T32" s="294"/>
      <c r="U32" s="294"/>
      <c r="V32" s="294"/>
      <c r="W32" s="294"/>
      <c r="X32" s="293"/>
      <c r="Y32" s="136">
        <f t="shared" si="3"/>
        <v>0</v>
      </c>
    </row>
    <row r="33" spans="1:25" ht="20.149999999999999" customHeight="1" x14ac:dyDescent="0.25">
      <c r="A33" s="222" t="str">
        <f>CyP!A33</f>
        <v>4-5</v>
      </c>
      <c r="B33" s="144" t="str">
        <f t="shared" si="1"/>
        <v>Paños adicionales de arriostramiento</v>
      </c>
      <c r="C33" s="145"/>
      <c r="D33" s="43">
        <f t="shared" si="2"/>
        <v>0</v>
      </c>
      <c r="E33" s="220"/>
      <c r="F33" s="218"/>
      <c r="G33" s="218"/>
      <c r="H33" s="218"/>
      <c r="I33" s="218"/>
      <c r="J33" s="218"/>
      <c r="K33" s="294"/>
      <c r="L33" s="294"/>
      <c r="M33" s="294"/>
      <c r="N33" s="294"/>
      <c r="O33" s="294"/>
      <c r="P33" s="294"/>
      <c r="Q33" s="294"/>
      <c r="R33" s="294"/>
      <c r="S33" s="294"/>
      <c r="T33" s="294"/>
      <c r="U33" s="294"/>
      <c r="V33" s="294"/>
      <c r="W33" s="294"/>
      <c r="X33" s="293"/>
      <c r="Y33" s="136">
        <f t="shared" si="3"/>
        <v>0</v>
      </c>
    </row>
    <row r="34" spans="1:25" ht="20.149999999999999" customHeight="1" x14ac:dyDescent="0.25">
      <c r="A34" s="222" t="str">
        <f>CyP!A34</f>
        <v>4-6</v>
      </c>
      <c r="B34" s="144" t="str">
        <f t="shared" si="1"/>
        <v>Vigas de refuerzos en tabiques</v>
      </c>
      <c r="C34" s="145"/>
      <c r="D34" s="43">
        <f t="shared" si="2"/>
        <v>0</v>
      </c>
      <c r="E34" s="220"/>
      <c r="F34" s="218"/>
      <c r="G34" s="218"/>
      <c r="H34" s="218"/>
      <c r="I34" s="218"/>
      <c r="J34" s="218"/>
      <c r="K34" s="294"/>
      <c r="L34" s="294"/>
      <c r="M34" s="294"/>
      <c r="N34" s="294"/>
      <c r="O34" s="294"/>
      <c r="P34" s="294"/>
      <c r="Q34" s="294"/>
      <c r="R34" s="294"/>
      <c r="S34" s="294"/>
      <c r="T34" s="294"/>
      <c r="U34" s="294"/>
      <c r="V34" s="294"/>
      <c r="W34" s="294"/>
      <c r="X34" s="293"/>
      <c r="Y34" s="136">
        <f t="shared" si="3"/>
        <v>0</v>
      </c>
    </row>
    <row r="35" spans="1:25" ht="20.149999999999999" customHeight="1" x14ac:dyDescent="0.25">
      <c r="A35" s="222" t="str">
        <f>CyP!A35</f>
        <v>4-7</v>
      </c>
      <c r="B35" s="144" t="str">
        <f t="shared" si="1"/>
        <v>Columnas de refuerzos en tabiques</v>
      </c>
      <c r="C35" s="145"/>
      <c r="D35" s="43">
        <f t="shared" si="2"/>
        <v>0</v>
      </c>
      <c r="E35" s="220"/>
      <c r="F35" s="218"/>
      <c r="G35" s="218"/>
      <c r="H35" s="218"/>
      <c r="I35" s="218"/>
      <c r="J35" s="218"/>
      <c r="K35" s="294"/>
      <c r="L35" s="294"/>
      <c r="M35" s="294"/>
      <c r="N35" s="294"/>
      <c r="O35" s="294"/>
      <c r="P35" s="294"/>
      <c r="Q35" s="294"/>
      <c r="R35" s="294"/>
      <c r="S35" s="294"/>
      <c r="T35" s="294"/>
      <c r="U35" s="294"/>
      <c r="V35" s="294"/>
      <c r="W35" s="294"/>
      <c r="X35" s="293"/>
      <c r="Y35" s="136">
        <f t="shared" si="3"/>
        <v>0</v>
      </c>
    </row>
    <row r="36" spans="1:25" ht="20.149999999999999" customHeight="1" x14ac:dyDescent="0.25">
      <c r="A36" s="222">
        <f>CyP!A36</f>
        <v>5</v>
      </c>
      <c r="B36" s="144" t="str">
        <f t="shared" si="1"/>
        <v>CONFINAMIENTO DE COLUMNAS</v>
      </c>
      <c r="C36" s="145"/>
      <c r="D36" s="43">
        <f t="shared" si="2"/>
        <v>0</v>
      </c>
      <c r="E36" s="220"/>
      <c r="F36" s="218"/>
      <c r="G36" s="218"/>
      <c r="H36" s="218"/>
      <c r="I36" s="218"/>
      <c r="J36" s="218"/>
      <c r="K36" s="294"/>
      <c r="L36" s="294"/>
      <c r="M36" s="294"/>
      <c r="N36" s="294"/>
      <c r="O36" s="294"/>
      <c r="P36" s="294"/>
      <c r="Q36" s="294"/>
      <c r="R36" s="294"/>
      <c r="S36" s="294"/>
      <c r="T36" s="294"/>
      <c r="U36" s="294"/>
      <c r="V36" s="294"/>
      <c r="W36" s="294"/>
      <c r="X36" s="293"/>
      <c r="Y36" s="136">
        <f t="shared" si="3"/>
        <v>0</v>
      </c>
    </row>
    <row r="37" spans="1:25" ht="20.149999999999999" customHeight="1" x14ac:dyDescent="0.25">
      <c r="A37" s="222" t="str">
        <f>CyP!A37</f>
        <v>5-1</v>
      </c>
      <c r="B37" s="144" t="str">
        <f t="shared" si="1"/>
        <v>Confinamiento de columnas en galería exterior</v>
      </c>
      <c r="C37" s="145"/>
      <c r="D37" s="43">
        <f t="shared" si="2"/>
        <v>0</v>
      </c>
      <c r="E37" s="220"/>
      <c r="F37" s="218"/>
      <c r="G37" s="218"/>
      <c r="H37" s="218"/>
      <c r="I37" s="218"/>
      <c r="J37" s="218"/>
      <c r="K37" s="294"/>
      <c r="L37" s="294"/>
      <c r="M37" s="294"/>
      <c r="N37" s="294"/>
      <c r="O37" s="294"/>
      <c r="P37" s="294"/>
      <c r="Q37" s="294"/>
      <c r="R37" s="294"/>
      <c r="S37" s="294"/>
      <c r="T37" s="294"/>
      <c r="U37" s="294"/>
      <c r="V37" s="294"/>
      <c r="W37" s="294"/>
      <c r="X37" s="293"/>
      <c r="Y37" s="136">
        <f t="shared" si="3"/>
        <v>0</v>
      </c>
    </row>
    <row r="38" spans="1:25" ht="20.149999999999999" customHeight="1" x14ac:dyDescent="0.25">
      <c r="A38" s="222" t="str">
        <f>CyP!A38</f>
        <v>5-2</v>
      </c>
      <c r="B38" s="144" t="str">
        <f t="shared" si="1"/>
        <v>Confinamiento de columnas en cruz</v>
      </c>
      <c r="C38" s="145"/>
      <c r="D38" s="43">
        <f t="shared" si="2"/>
        <v>0</v>
      </c>
      <c r="E38" s="220"/>
      <c r="F38" s="218"/>
      <c r="G38" s="218"/>
      <c r="H38" s="218"/>
      <c r="I38" s="218"/>
      <c r="J38" s="218"/>
      <c r="K38" s="294"/>
      <c r="L38" s="294"/>
      <c r="M38" s="294"/>
      <c r="N38" s="294"/>
      <c r="O38" s="294"/>
      <c r="P38" s="294"/>
      <c r="Q38" s="294"/>
      <c r="R38" s="294"/>
      <c r="S38" s="294"/>
      <c r="T38" s="294"/>
      <c r="U38" s="294"/>
      <c r="V38" s="294"/>
      <c r="W38" s="294"/>
      <c r="X38" s="293"/>
      <c r="Y38" s="136">
        <f t="shared" si="3"/>
        <v>0</v>
      </c>
    </row>
    <row r="39" spans="1:25" ht="20.149999999999999" customHeight="1" x14ac:dyDescent="0.25">
      <c r="A39" s="222" t="str">
        <f>CyP!A39</f>
        <v>5-3</v>
      </c>
      <c r="B39" s="144" t="str">
        <f t="shared" si="1"/>
        <v>Confinamiento de columnas sobre 1º y 2º piso</v>
      </c>
      <c r="C39" s="145"/>
      <c r="D39" s="43">
        <f t="shared" si="2"/>
        <v>0</v>
      </c>
      <c r="E39" s="220"/>
      <c r="F39" s="218"/>
      <c r="G39" s="218"/>
      <c r="H39" s="218"/>
      <c r="I39" s="218"/>
      <c r="J39" s="218"/>
      <c r="K39" s="294"/>
      <c r="L39" s="294"/>
      <c r="M39" s="294"/>
      <c r="N39" s="294"/>
      <c r="O39" s="294"/>
      <c r="P39" s="294"/>
      <c r="Q39" s="294"/>
      <c r="R39" s="294"/>
      <c r="S39" s="294"/>
      <c r="T39" s="294"/>
      <c r="U39" s="294"/>
      <c r="V39" s="294"/>
      <c r="W39" s="294"/>
      <c r="X39" s="293"/>
      <c r="Y39" s="136">
        <f t="shared" si="3"/>
        <v>0</v>
      </c>
    </row>
    <row r="40" spans="1:25" ht="20.149999999999999" customHeight="1" x14ac:dyDescent="0.25">
      <c r="A40" s="222" t="str">
        <f>CyP!A40</f>
        <v>5-4</v>
      </c>
      <c r="B40" s="144" t="str">
        <f t="shared" si="1"/>
        <v>Anclajes químicos</v>
      </c>
      <c r="C40" s="145"/>
      <c r="D40" s="43">
        <f t="shared" si="2"/>
        <v>0</v>
      </c>
      <c r="E40" s="220"/>
      <c r="F40" s="218"/>
      <c r="G40" s="218"/>
      <c r="H40" s="218"/>
      <c r="I40" s="218"/>
      <c r="J40" s="218"/>
      <c r="K40" s="294"/>
      <c r="L40" s="294"/>
      <c r="M40" s="294"/>
      <c r="N40" s="294"/>
      <c r="O40" s="294"/>
      <c r="P40" s="294"/>
      <c r="Q40" s="294"/>
      <c r="R40" s="294"/>
      <c r="S40" s="294"/>
      <c r="T40" s="294"/>
      <c r="U40" s="294"/>
      <c r="V40" s="294"/>
      <c r="W40" s="294"/>
      <c r="X40" s="293"/>
      <c r="Y40" s="136">
        <f t="shared" si="3"/>
        <v>0</v>
      </c>
    </row>
    <row r="41" spans="1:25" ht="20.149999999999999" customHeight="1" x14ac:dyDescent="0.25">
      <c r="A41" s="222">
        <f>CyP!A41</f>
        <v>6</v>
      </c>
      <c r="B41" s="144" t="str">
        <f t="shared" si="1"/>
        <v>JUNTAS</v>
      </c>
      <c r="C41" s="145"/>
      <c r="D41" s="43">
        <f t="shared" si="2"/>
        <v>0</v>
      </c>
      <c r="E41" s="220"/>
      <c r="F41" s="218"/>
      <c r="G41" s="218"/>
      <c r="H41" s="218"/>
      <c r="I41" s="218"/>
      <c r="J41" s="218"/>
      <c r="K41" s="294"/>
      <c r="L41" s="294"/>
      <c r="M41" s="294"/>
      <c r="N41" s="294"/>
      <c r="O41" s="294"/>
      <c r="P41" s="294"/>
      <c r="Q41" s="294"/>
      <c r="R41" s="294"/>
      <c r="S41" s="294"/>
      <c r="T41" s="294"/>
      <c r="U41" s="294"/>
      <c r="V41" s="294"/>
      <c r="W41" s="294"/>
      <c r="X41" s="293"/>
      <c r="Y41" s="136">
        <f t="shared" si="3"/>
        <v>0</v>
      </c>
    </row>
    <row r="42" spans="1:25" ht="20.149999999999999" customHeight="1" x14ac:dyDescent="0.25">
      <c r="A42" s="222" t="str">
        <f>CyP!A42</f>
        <v>6-1</v>
      </c>
      <c r="B42" s="144" t="str">
        <f t="shared" si="1"/>
        <v>Juntas en losas</v>
      </c>
      <c r="C42" s="145"/>
      <c r="D42" s="43">
        <f t="shared" si="2"/>
        <v>0</v>
      </c>
      <c r="E42" s="220"/>
      <c r="F42" s="218"/>
      <c r="G42" s="218"/>
      <c r="H42" s="218"/>
      <c r="I42" s="218"/>
      <c r="J42" s="218"/>
      <c r="K42" s="294"/>
      <c r="L42" s="294"/>
      <c r="M42" s="294"/>
      <c r="N42" s="294"/>
      <c r="O42" s="294"/>
      <c r="P42" s="294"/>
      <c r="Q42" s="294"/>
      <c r="R42" s="294"/>
      <c r="S42" s="294"/>
      <c r="T42" s="294"/>
      <c r="U42" s="294"/>
      <c r="V42" s="294"/>
      <c r="W42" s="294"/>
      <c r="X42" s="293"/>
      <c r="Y42" s="136">
        <f t="shared" si="3"/>
        <v>0</v>
      </c>
    </row>
    <row r="43" spans="1:25" ht="20.149999999999999" customHeight="1" x14ac:dyDescent="0.25">
      <c r="A43" s="222" t="str">
        <f>CyP!A43</f>
        <v>6-2</v>
      </c>
      <c r="B43" s="144" t="str">
        <f t="shared" si="1"/>
        <v>Juntas en columnas perimetrales</v>
      </c>
      <c r="C43" s="145"/>
      <c r="D43" s="43">
        <f t="shared" si="2"/>
        <v>0</v>
      </c>
      <c r="E43" s="220"/>
      <c r="F43" s="218"/>
      <c r="G43" s="218"/>
      <c r="H43" s="218"/>
      <c r="I43" s="218"/>
      <c r="J43" s="218"/>
      <c r="K43" s="294"/>
      <c r="L43" s="294"/>
      <c r="M43" s="294"/>
      <c r="N43" s="294"/>
      <c r="O43" s="294"/>
      <c r="P43" s="294"/>
      <c r="Q43" s="294"/>
      <c r="R43" s="294"/>
      <c r="S43" s="294"/>
      <c r="T43" s="294"/>
      <c r="U43" s="294"/>
      <c r="V43" s="294"/>
      <c r="W43" s="294"/>
      <c r="X43" s="293"/>
      <c r="Y43" s="136">
        <f t="shared" si="3"/>
        <v>0</v>
      </c>
    </row>
    <row r="44" spans="1:25" ht="20.149999999999999" customHeight="1" x14ac:dyDescent="0.25">
      <c r="A44" s="222">
        <f>CyP!A44</f>
        <v>7</v>
      </c>
      <c r="B44" s="144" t="str">
        <f t="shared" si="1"/>
        <v>CONTRAPISOS Y CARPETAS</v>
      </c>
      <c r="C44" s="145"/>
      <c r="D44" s="43">
        <f t="shared" si="2"/>
        <v>0</v>
      </c>
      <c r="E44" s="220"/>
      <c r="F44" s="218"/>
      <c r="G44" s="218"/>
      <c r="H44" s="218"/>
      <c r="I44" s="218"/>
      <c r="J44" s="218"/>
      <c r="K44" s="294"/>
      <c r="L44" s="294"/>
      <c r="M44" s="294"/>
      <c r="N44" s="294"/>
      <c r="O44" s="294"/>
      <c r="P44" s="294"/>
      <c r="Q44" s="294"/>
      <c r="R44" s="294"/>
      <c r="S44" s="294"/>
      <c r="T44" s="294"/>
      <c r="U44" s="294"/>
      <c r="V44" s="294"/>
      <c r="W44" s="294"/>
      <c r="X44" s="293"/>
      <c r="Y44" s="136">
        <f t="shared" si="3"/>
        <v>0</v>
      </c>
    </row>
    <row r="45" spans="1:25" ht="20.149999999999999" customHeight="1" x14ac:dyDescent="0.25">
      <c r="A45" s="222" t="str">
        <f>CyP!A45</f>
        <v>7-1</v>
      </c>
      <c r="B45" s="144" t="str">
        <f t="shared" si="1"/>
        <v>Contrapiso s/azotea accesible</v>
      </c>
      <c r="C45" s="145"/>
      <c r="D45" s="43">
        <f t="shared" si="2"/>
        <v>0</v>
      </c>
      <c r="E45" s="220"/>
      <c r="F45" s="218"/>
      <c r="G45" s="218"/>
      <c r="H45" s="218"/>
      <c r="I45" s="218"/>
      <c r="J45" s="218"/>
      <c r="K45" s="294"/>
      <c r="L45" s="294"/>
      <c r="M45" s="294"/>
      <c r="N45" s="294"/>
      <c r="O45" s="294"/>
      <c r="P45" s="294"/>
      <c r="Q45" s="294"/>
      <c r="R45" s="294"/>
      <c r="S45" s="294"/>
      <c r="T45" s="294"/>
      <c r="U45" s="294"/>
      <c r="V45" s="294"/>
      <c r="W45" s="294"/>
      <c r="X45" s="293"/>
      <c r="Y45" s="136">
        <f t="shared" si="3"/>
        <v>0</v>
      </c>
    </row>
    <row r="46" spans="1:25" ht="20.149999999999999" customHeight="1" x14ac:dyDescent="0.25">
      <c r="A46" s="222" t="str">
        <f>CyP!A46</f>
        <v>7-2</v>
      </c>
      <c r="B46" s="144" t="str">
        <f t="shared" si="1"/>
        <v>Reparación de contrapisos s/losas</v>
      </c>
      <c r="C46" s="145"/>
      <c r="D46" s="43">
        <f t="shared" si="2"/>
        <v>0</v>
      </c>
      <c r="E46" s="220"/>
      <c r="F46" s="218"/>
      <c r="G46" s="218"/>
      <c r="H46" s="218"/>
      <c r="I46" s="218"/>
      <c r="J46" s="218"/>
      <c r="K46" s="294"/>
      <c r="L46" s="294"/>
      <c r="M46" s="294"/>
      <c r="N46" s="294"/>
      <c r="O46" s="294"/>
      <c r="P46" s="294"/>
      <c r="Q46" s="294"/>
      <c r="R46" s="294"/>
      <c r="S46" s="294"/>
      <c r="T46" s="294"/>
      <c r="U46" s="294"/>
      <c r="V46" s="294"/>
      <c r="W46" s="294"/>
      <c r="X46" s="293"/>
      <c r="Y46" s="136">
        <f t="shared" si="3"/>
        <v>0</v>
      </c>
    </row>
    <row r="47" spans="1:25" ht="20.149999999999999" customHeight="1" x14ac:dyDescent="0.25">
      <c r="A47" s="222">
        <f>CyP!A47</f>
        <v>8</v>
      </c>
      <c r="B47" s="144" t="str">
        <f t="shared" si="1"/>
        <v>MAMPOSTERIA</v>
      </c>
      <c r="C47" s="145"/>
      <c r="D47" s="43">
        <f t="shared" si="2"/>
        <v>0</v>
      </c>
      <c r="E47" s="220"/>
      <c r="F47" s="218"/>
      <c r="G47" s="218"/>
      <c r="H47" s="218"/>
      <c r="I47" s="218"/>
      <c r="J47" s="218"/>
      <c r="K47" s="294"/>
      <c r="L47" s="294"/>
      <c r="M47" s="294"/>
      <c r="N47" s="294"/>
      <c r="O47" s="294"/>
      <c r="P47" s="294"/>
      <c r="Q47" s="294"/>
      <c r="R47" s="294"/>
      <c r="S47" s="294"/>
      <c r="T47" s="294"/>
      <c r="U47" s="294"/>
      <c r="V47" s="294"/>
      <c r="W47" s="294"/>
      <c r="X47" s="293"/>
      <c r="Y47" s="136">
        <f t="shared" si="3"/>
        <v>0</v>
      </c>
    </row>
    <row r="48" spans="1:25" ht="20.149999999999999" customHeight="1" x14ac:dyDescent="0.25">
      <c r="A48" s="222" t="str">
        <f>CyP!A48</f>
        <v>8-1</v>
      </c>
      <c r="B48" s="144" t="str">
        <f t="shared" si="1"/>
        <v>Cerramiento en aberturas</v>
      </c>
      <c r="C48" s="145"/>
      <c r="D48" s="43">
        <f t="shared" si="2"/>
        <v>0</v>
      </c>
      <c r="E48" s="220"/>
      <c r="F48" s="218"/>
      <c r="G48" s="218"/>
      <c r="H48" s="218"/>
      <c r="I48" s="218"/>
      <c r="J48" s="218"/>
      <c r="K48" s="294"/>
      <c r="L48" s="294"/>
      <c r="M48" s="294"/>
      <c r="N48" s="294"/>
      <c r="O48" s="294"/>
      <c r="P48" s="294"/>
      <c r="Q48" s="294"/>
      <c r="R48" s="294"/>
      <c r="S48" s="294"/>
      <c r="T48" s="294"/>
      <c r="U48" s="294"/>
      <c r="V48" s="294"/>
      <c r="W48" s="294"/>
      <c r="X48" s="293"/>
      <c r="Y48" s="136">
        <f t="shared" si="3"/>
        <v>0</v>
      </c>
    </row>
    <row r="49" spans="1:25" ht="20.149999999999999" customHeight="1" x14ac:dyDescent="0.25">
      <c r="A49" s="222">
        <f>CyP!A49</f>
        <v>9</v>
      </c>
      <c r="B49" s="144" t="str">
        <f t="shared" si="1"/>
        <v>AISLACIONES</v>
      </c>
      <c r="C49" s="145"/>
      <c r="D49" s="43">
        <f t="shared" si="2"/>
        <v>0</v>
      </c>
      <c r="E49" s="220"/>
      <c r="F49" s="218"/>
      <c r="G49" s="218"/>
      <c r="H49" s="218"/>
      <c r="I49" s="218"/>
      <c r="J49" s="218"/>
      <c r="K49" s="294"/>
      <c r="L49" s="294"/>
      <c r="M49" s="294"/>
      <c r="N49" s="294"/>
      <c r="O49" s="294"/>
      <c r="P49" s="294"/>
      <c r="Q49" s="294"/>
      <c r="R49" s="294"/>
      <c r="S49" s="294"/>
      <c r="T49" s="294"/>
      <c r="U49" s="294"/>
      <c r="V49" s="294"/>
      <c r="W49" s="294"/>
      <c r="X49" s="293"/>
      <c r="Y49" s="136">
        <f t="shared" si="3"/>
        <v>0</v>
      </c>
    </row>
    <row r="50" spans="1:25" ht="20.149999999999999" customHeight="1" x14ac:dyDescent="0.25">
      <c r="A50" s="222" t="str">
        <f>CyP!A50</f>
        <v>9-1</v>
      </c>
      <c r="B50" s="144" t="str">
        <f t="shared" ref="B50:B63" si="4">IF(A50="","",VLOOKUP(A50,Computo_Presupuesto,2,FALSE))</f>
        <v>Impermeabilización de jardines</v>
      </c>
      <c r="C50" s="145"/>
      <c r="D50" s="43">
        <f t="shared" ref="D50:D63" si="5">IF(A50="","",VLOOKUP(A50,Computo_Presupuesto,8,FALSE))</f>
        <v>0</v>
      </c>
      <c r="E50" s="220"/>
      <c r="F50" s="218"/>
      <c r="G50" s="218"/>
      <c r="H50" s="218"/>
      <c r="I50" s="218"/>
      <c r="J50" s="218"/>
      <c r="K50" s="294"/>
      <c r="L50" s="294"/>
      <c r="M50" s="294"/>
      <c r="N50" s="294"/>
      <c r="O50" s="294"/>
      <c r="P50" s="294"/>
      <c r="Q50" s="294"/>
      <c r="R50" s="294"/>
      <c r="S50" s="294"/>
      <c r="T50" s="294"/>
      <c r="U50" s="294"/>
      <c r="V50" s="294"/>
      <c r="W50" s="294"/>
      <c r="X50" s="293"/>
      <c r="Y50" s="136">
        <f t="shared" ref="Y50:Y63" si="6">SUM(F50:J50)</f>
        <v>0</v>
      </c>
    </row>
    <row r="51" spans="1:25" ht="20.149999999999999" customHeight="1" x14ac:dyDescent="0.25">
      <c r="A51" s="222">
        <f>CyP!A51</f>
        <v>10</v>
      </c>
      <c r="B51" s="144" t="str">
        <f t="shared" si="4"/>
        <v>REVOQUES Y ENLUCIDOS</v>
      </c>
      <c r="C51" s="145"/>
      <c r="D51" s="43">
        <f t="shared" si="5"/>
        <v>0</v>
      </c>
      <c r="E51" s="220"/>
      <c r="F51" s="218"/>
      <c r="G51" s="218"/>
      <c r="H51" s="218"/>
      <c r="I51" s="218"/>
      <c r="J51" s="218"/>
      <c r="K51" s="294"/>
      <c r="L51" s="294"/>
      <c r="M51" s="294"/>
      <c r="N51" s="294"/>
      <c r="O51" s="294"/>
      <c r="P51" s="294"/>
      <c r="Q51" s="294"/>
      <c r="R51" s="294"/>
      <c r="S51" s="294"/>
      <c r="T51" s="294"/>
      <c r="U51" s="294"/>
      <c r="V51" s="294"/>
      <c r="W51" s="294"/>
      <c r="X51" s="293"/>
      <c r="Y51" s="136">
        <f t="shared" si="6"/>
        <v>0</v>
      </c>
    </row>
    <row r="52" spans="1:25" ht="20.149999999999999" customHeight="1" x14ac:dyDescent="0.25">
      <c r="A52" s="222" t="str">
        <f>CyP!A52</f>
        <v>10-1</v>
      </c>
      <c r="B52" s="144" t="str">
        <f t="shared" si="4"/>
        <v>Reparación de revoques</v>
      </c>
      <c r="C52" s="145"/>
      <c r="D52" s="43">
        <f t="shared" si="5"/>
        <v>0</v>
      </c>
      <c r="E52" s="220"/>
      <c r="F52" s="218"/>
      <c r="G52" s="218"/>
      <c r="H52" s="218"/>
      <c r="I52" s="218"/>
      <c r="J52" s="218"/>
      <c r="K52" s="294"/>
      <c r="L52" s="294"/>
      <c r="M52" s="294"/>
      <c r="N52" s="294"/>
      <c r="O52" s="294"/>
      <c r="P52" s="294"/>
      <c r="Q52" s="294"/>
      <c r="R52" s="294"/>
      <c r="S52" s="294"/>
      <c r="T52" s="294"/>
      <c r="U52" s="294"/>
      <c r="V52" s="294"/>
      <c r="W52" s="294"/>
      <c r="X52" s="293"/>
      <c r="Y52" s="136">
        <f t="shared" si="6"/>
        <v>0</v>
      </c>
    </row>
    <row r="53" spans="1:25" ht="20.149999999999999" customHeight="1" x14ac:dyDescent="0.25">
      <c r="A53" s="222">
        <f>CyP!A53</f>
        <v>11</v>
      </c>
      <c r="B53" s="144" t="str">
        <f t="shared" si="4"/>
        <v>CUBIERTA DE TECHO</v>
      </c>
      <c r="C53" s="145"/>
      <c r="D53" s="43">
        <f t="shared" si="5"/>
        <v>0</v>
      </c>
      <c r="E53" s="220"/>
      <c r="F53" s="218"/>
      <c r="G53" s="218"/>
      <c r="H53" s="218"/>
      <c r="I53" s="218"/>
      <c r="J53" s="218"/>
      <c r="K53" s="294"/>
      <c r="L53" s="294"/>
      <c r="M53" s="294"/>
      <c r="N53" s="294"/>
      <c r="O53" s="294"/>
      <c r="P53" s="294"/>
      <c r="Q53" s="294"/>
      <c r="R53" s="294"/>
      <c r="S53" s="294"/>
      <c r="T53" s="294"/>
      <c r="U53" s="294"/>
      <c r="V53" s="294"/>
      <c r="W53" s="294"/>
      <c r="X53" s="293"/>
      <c r="Y53" s="136">
        <f t="shared" si="6"/>
        <v>0</v>
      </c>
    </row>
    <row r="54" spans="1:25" ht="20.149999999999999" customHeight="1" x14ac:dyDescent="0.25">
      <c r="A54" s="222" t="str">
        <f>CyP!A54</f>
        <v>11-1</v>
      </c>
      <c r="B54" s="144" t="str">
        <f t="shared" si="4"/>
        <v>Cubierta de techo con baldoza ceramica</v>
      </c>
      <c r="C54" s="145"/>
      <c r="D54" s="43">
        <f t="shared" si="5"/>
        <v>0</v>
      </c>
      <c r="E54" s="220"/>
      <c r="F54" s="218"/>
      <c r="G54" s="218"/>
      <c r="H54" s="218"/>
      <c r="I54" s="218"/>
      <c r="J54" s="218"/>
      <c r="K54" s="294"/>
      <c r="L54" s="294"/>
      <c r="M54" s="294"/>
      <c r="N54" s="294"/>
      <c r="O54" s="294"/>
      <c r="P54" s="294"/>
      <c r="Q54" s="294"/>
      <c r="R54" s="294"/>
      <c r="S54" s="294"/>
      <c r="T54" s="294"/>
      <c r="U54" s="294"/>
      <c r="V54" s="294"/>
      <c r="W54" s="294"/>
      <c r="X54" s="293"/>
      <c r="Y54" s="136">
        <f t="shared" si="6"/>
        <v>0</v>
      </c>
    </row>
    <row r="55" spans="1:25" ht="20.149999999999999" customHeight="1" x14ac:dyDescent="0.25">
      <c r="A55" s="222" t="str">
        <f>CyP!A55</f>
        <v>11-2</v>
      </c>
      <c r="B55" s="144" t="str">
        <f t="shared" si="4"/>
        <v>Cubierta de techo con membrana</v>
      </c>
      <c r="C55" s="145"/>
      <c r="D55" s="43">
        <f t="shared" si="5"/>
        <v>0</v>
      </c>
      <c r="E55" s="220"/>
      <c r="F55" s="218"/>
      <c r="G55" s="218"/>
      <c r="H55" s="218"/>
      <c r="I55" s="218"/>
      <c r="J55" s="218"/>
      <c r="K55" s="294"/>
      <c r="L55" s="294"/>
      <c r="M55" s="294"/>
      <c r="N55" s="294"/>
      <c r="O55" s="294"/>
      <c r="P55" s="294"/>
      <c r="Q55" s="294"/>
      <c r="R55" s="294"/>
      <c r="S55" s="294"/>
      <c r="T55" s="294"/>
      <c r="U55" s="294"/>
      <c r="V55" s="294"/>
      <c r="W55" s="294"/>
      <c r="X55" s="293"/>
      <c r="Y55" s="136">
        <f t="shared" si="6"/>
        <v>0</v>
      </c>
    </row>
    <row r="56" spans="1:25" ht="20.149999999999999" customHeight="1" x14ac:dyDescent="0.25">
      <c r="A56" s="222">
        <f>CyP!A56</f>
        <v>12</v>
      </c>
      <c r="B56" s="144" t="str">
        <f t="shared" si="4"/>
        <v>PISOS, ZOCALOS, UMBRALES Y ANTEPECHOS</v>
      </c>
      <c r="C56" s="145"/>
      <c r="D56" s="43">
        <f t="shared" si="5"/>
        <v>0</v>
      </c>
      <c r="E56" s="220"/>
      <c r="F56" s="218"/>
      <c r="G56" s="218"/>
      <c r="H56" s="218"/>
      <c r="I56" s="218"/>
      <c r="J56" s="218"/>
      <c r="K56" s="294"/>
      <c r="L56" s="294"/>
      <c r="M56" s="294"/>
      <c r="N56" s="294"/>
      <c r="O56" s="294"/>
      <c r="P56" s="294"/>
      <c r="Q56" s="294"/>
      <c r="R56" s="294"/>
      <c r="S56" s="294"/>
      <c r="T56" s="294"/>
      <c r="U56" s="294"/>
      <c r="V56" s="294"/>
      <c r="W56" s="294"/>
      <c r="X56" s="293"/>
      <c r="Y56" s="136">
        <f t="shared" si="6"/>
        <v>0</v>
      </c>
    </row>
    <row r="57" spans="1:25" ht="20.149999999999999" customHeight="1" x14ac:dyDescent="0.25">
      <c r="A57" s="222" t="str">
        <f>CyP!A57</f>
        <v>12-1</v>
      </c>
      <c r="B57" s="144" t="str">
        <f t="shared" si="4"/>
        <v>Reconstitución de pisos afectados por roturas</v>
      </c>
      <c r="C57" s="145"/>
      <c r="D57" s="43">
        <f t="shared" si="5"/>
        <v>0</v>
      </c>
      <c r="E57" s="220"/>
      <c r="F57" s="218"/>
      <c r="G57" s="218"/>
      <c r="H57" s="218"/>
      <c r="I57" s="218"/>
      <c r="J57" s="218"/>
      <c r="K57" s="294"/>
      <c r="L57" s="294"/>
      <c r="M57" s="294"/>
      <c r="N57" s="294"/>
      <c r="O57" s="294"/>
      <c r="P57" s="294"/>
      <c r="Q57" s="294"/>
      <c r="R57" s="294"/>
      <c r="S57" s="294"/>
      <c r="T57" s="294"/>
      <c r="U57" s="294"/>
      <c r="V57" s="294"/>
      <c r="W57" s="294"/>
      <c r="X57" s="293"/>
      <c r="Y57" s="136">
        <f t="shared" si="6"/>
        <v>0</v>
      </c>
    </row>
    <row r="58" spans="1:25" ht="20.149999999999999" customHeight="1" x14ac:dyDescent="0.25">
      <c r="A58" s="222">
        <f>CyP!A58</f>
        <v>13</v>
      </c>
      <c r="B58" s="144" t="str">
        <f t="shared" si="4"/>
        <v>ESTRUCTURAS y CUBIERTAS METALICAS</v>
      </c>
      <c r="C58" s="145"/>
      <c r="D58" s="43">
        <f t="shared" si="5"/>
        <v>0</v>
      </c>
      <c r="E58" s="220"/>
      <c r="F58" s="218"/>
      <c r="G58" s="218"/>
      <c r="H58" s="218"/>
      <c r="I58" s="218"/>
      <c r="J58" s="218"/>
      <c r="K58" s="294"/>
      <c r="L58" s="294"/>
      <c r="M58" s="294"/>
      <c r="N58" s="294"/>
      <c r="O58" s="294"/>
      <c r="P58" s="294"/>
      <c r="Q58" s="294"/>
      <c r="R58" s="294"/>
      <c r="S58" s="294"/>
      <c r="T58" s="294"/>
      <c r="U58" s="294"/>
      <c r="V58" s="294"/>
      <c r="W58" s="294"/>
      <c r="X58" s="293"/>
      <c r="Y58" s="136">
        <f t="shared" si="6"/>
        <v>0</v>
      </c>
    </row>
    <row r="59" spans="1:25" ht="20.149999999999999" customHeight="1" x14ac:dyDescent="0.25">
      <c r="A59" s="222" t="str">
        <f>CyP!A59</f>
        <v>13-1</v>
      </c>
      <c r="B59" s="144" t="str">
        <f t="shared" si="4"/>
        <v>Estructura de refuerzo en azotea</v>
      </c>
      <c r="C59" s="145"/>
      <c r="D59" s="43">
        <f t="shared" si="5"/>
        <v>0</v>
      </c>
      <c r="E59" s="220"/>
      <c r="F59" s="218"/>
      <c r="G59" s="218"/>
      <c r="H59" s="218"/>
      <c r="I59" s="218"/>
      <c r="J59" s="218"/>
      <c r="K59" s="294"/>
      <c r="L59" s="294"/>
      <c r="M59" s="294"/>
      <c r="N59" s="294"/>
      <c r="O59" s="294"/>
      <c r="P59" s="294"/>
      <c r="Q59" s="294"/>
      <c r="R59" s="294"/>
      <c r="S59" s="294"/>
      <c r="T59" s="294"/>
      <c r="U59" s="294"/>
      <c r="V59" s="294"/>
      <c r="W59" s="294"/>
      <c r="X59" s="293"/>
      <c r="Y59" s="136">
        <f t="shared" si="6"/>
        <v>0</v>
      </c>
    </row>
    <row r="60" spans="1:25" ht="20.149999999999999" customHeight="1" x14ac:dyDescent="0.25">
      <c r="A60" s="222" t="str">
        <f>CyP!A60</f>
        <v>13-2</v>
      </c>
      <c r="B60" s="144" t="str">
        <f t="shared" si="4"/>
        <v>Estructura de refuerzo en subsuelo</v>
      </c>
      <c r="C60" s="145"/>
      <c r="D60" s="43">
        <f t="shared" si="5"/>
        <v>0</v>
      </c>
      <c r="E60" s="220"/>
      <c r="F60" s="218"/>
      <c r="G60" s="218"/>
      <c r="H60" s="218"/>
      <c r="I60" s="218"/>
      <c r="J60" s="218"/>
      <c r="K60" s="294"/>
      <c r="L60" s="294"/>
      <c r="M60" s="294"/>
      <c r="N60" s="294"/>
      <c r="O60" s="294"/>
      <c r="P60" s="294"/>
      <c r="Q60" s="294"/>
      <c r="R60" s="294"/>
      <c r="S60" s="294"/>
      <c r="T60" s="294"/>
      <c r="U60" s="294"/>
      <c r="V60" s="294"/>
      <c r="W60" s="294"/>
      <c r="X60" s="293"/>
      <c r="Y60" s="136">
        <f t="shared" si="6"/>
        <v>0</v>
      </c>
    </row>
    <row r="61" spans="1:25" ht="20.149999999999999" customHeight="1" x14ac:dyDescent="0.25">
      <c r="A61" s="222">
        <f>CyP!A61</f>
        <v>14</v>
      </c>
      <c r="B61" s="144" t="str">
        <f t="shared" si="4"/>
        <v>INSTALACIONES SANITARIA</v>
      </c>
      <c r="C61" s="145"/>
      <c r="D61" s="43">
        <f t="shared" si="5"/>
        <v>0</v>
      </c>
      <c r="E61" s="220"/>
      <c r="F61" s="218"/>
      <c r="G61" s="218"/>
      <c r="H61" s="218"/>
      <c r="I61" s="218"/>
      <c r="J61" s="218"/>
      <c r="K61" s="294"/>
      <c r="L61" s="294"/>
      <c r="M61" s="294"/>
      <c r="N61" s="294"/>
      <c r="O61" s="294"/>
      <c r="P61" s="294"/>
      <c r="Q61" s="294"/>
      <c r="R61" s="294"/>
      <c r="S61" s="294"/>
      <c r="T61" s="294"/>
      <c r="U61" s="294"/>
      <c r="V61" s="294"/>
      <c r="W61" s="294"/>
      <c r="X61" s="293"/>
      <c r="Y61" s="136">
        <f t="shared" si="6"/>
        <v>0</v>
      </c>
    </row>
    <row r="62" spans="1:25" ht="20.149999999999999" customHeight="1" x14ac:dyDescent="0.25">
      <c r="A62" s="222" t="str">
        <f>CyP!A62</f>
        <v>14-1</v>
      </c>
      <c r="B62" s="144" t="str">
        <f t="shared" si="4"/>
        <v>Desagües pluviales</v>
      </c>
      <c r="C62" s="145"/>
      <c r="D62" s="43">
        <f t="shared" si="5"/>
        <v>0</v>
      </c>
      <c r="E62" s="220"/>
      <c r="F62" s="218"/>
      <c r="G62" s="218"/>
      <c r="H62" s="218"/>
      <c r="I62" s="218"/>
      <c r="J62" s="218"/>
      <c r="K62" s="294"/>
      <c r="L62" s="294"/>
      <c r="M62" s="294"/>
      <c r="N62" s="294"/>
      <c r="O62" s="294"/>
      <c r="P62" s="294"/>
      <c r="Q62" s="294"/>
      <c r="R62" s="294"/>
      <c r="S62" s="294"/>
      <c r="T62" s="294"/>
      <c r="U62" s="294"/>
      <c r="V62" s="294"/>
      <c r="W62" s="294"/>
      <c r="X62" s="293"/>
      <c r="Y62" s="136">
        <f t="shared" si="6"/>
        <v>0</v>
      </c>
    </row>
    <row r="63" spans="1:25" ht="20.149999999999999" customHeight="1" x14ac:dyDescent="0.25">
      <c r="A63" s="222">
        <f>CyP!A63</f>
        <v>15</v>
      </c>
      <c r="B63" s="144" t="str">
        <f t="shared" si="4"/>
        <v xml:space="preserve">LIMPIEZA FINAL DE OBRA </v>
      </c>
      <c r="C63" s="145"/>
      <c r="D63" s="43">
        <f t="shared" si="5"/>
        <v>0</v>
      </c>
      <c r="E63" s="220"/>
      <c r="F63" s="218"/>
      <c r="G63" s="218"/>
      <c r="H63" s="218"/>
      <c r="I63" s="218"/>
      <c r="J63" s="218"/>
      <c r="K63" s="294"/>
      <c r="L63" s="294"/>
      <c r="M63" s="294"/>
      <c r="N63" s="294"/>
      <c r="O63" s="294"/>
      <c r="P63" s="294"/>
      <c r="Q63" s="294"/>
      <c r="R63" s="294"/>
      <c r="S63" s="294"/>
      <c r="T63" s="294"/>
      <c r="U63" s="294"/>
      <c r="V63" s="294"/>
      <c r="W63" s="294"/>
      <c r="X63" s="293"/>
      <c r="Y63" s="136">
        <f t="shared" si="6"/>
        <v>0</v>
      </c>
    </row>
    <row r="64" spans="1:25" s="30" customFormat="1" ht="20.149999999999999" customHeight="1" x14ac:dyDescent="0.25">
      <c r="A64" s="226" t="s">
        <v>4</v>
      </c>
      <c r="B64" s="146" t="s">
        <v>4</v>
      </c>
      <c r="C64" s="146"/>
      <c r="D64" s="227" t="s">
        <v>5</v>
      </c>
      <c r="E64" s="147"/>
      <c r="F64" s="229"/>
      <c r="G64" s="230"/>
      <c r="H64" s="230"/>
      <c r="I64" s="230"/>
      <c r="J64" s="230"/>
      <c r="K64" s="295"/>
      <c r="L64" s="295"/>
      <c r="M64" s="295"/>
      <c r="N64" s="295"/>
      <c r="O64" s="295"/>
      <c r="P64" s="295"/>
      <c r="Q64" s="295"/>
      <c r="R64" s="295"/>
      <c r="S64" s="295"/>
      <c r="T64" s="295"/>
      <c r="U64" s="295"/>
      <c r="V64" s="295"/>
      <c r="W64" s="295"/>
      <c r="Y64" s="137">
        <f t="shared" ref="Y64" si="7">SUM(F64:J64)</f>
        <v>0</v>
      </c>
    </row>
    <row r="65" spans="1:25" ht="20.149999999999999" customHeight="1" x14ac:dyDescent="0.25">
      <c r="A65" s="226" t="s">
        <v>4</v>
      </c>
      <c r="B65" s="224" t="s">
        <v>11</v>
      </c>
      <c r="C65" s="228"/>
      <c r="D65" s="223">
        <f>SUM(D18:D64)</f>
        <v>0</v>
      </c>
      <c r="E65" s="221"/>
      <c r="F65" s="148"/>
      <c r="G65" s="148"/>
      <c r="H65" s="148"/>
      <c r="I65" s="148"/>
      <c r="J65" s="144"/>
      <c r="K65" s="148"/>
      <c r="L65" s="148"/>
      <c r="M65" s="148"/>
      <c r="N65" s="148"/>
      <c r="O65" s="148"/>
      <c r="P65" s="148"/>
      <c r="Q65" s="148"/>
      <c r="R65" s="148"/>
      <c r="S65" s="148"/>
      <c r="T65" s="148"/>
      <c r="U65" s="148"/>
      <c r="V65" s="148"/>
      <c r="W65" s="148"/>
    </row>
    <row r="66" spans="1:25" ht="20.149999999999999" customHeight="1" x14ac:dyDescent="0.25">
      <c r="A66" s="149"/>
      <c r="B66" s="149"/>
      <c r="C66" s="149"/>
      <c r="D66" s="149"/>
      <c r="E66" s="150"/>
      <c r="F66" s="149"/>
      <c r="G66" s="149"/>
      <c r="H66" s="149"/>
      <c r="I66" s="149"/>
      <c r="J66" s="149"/>
      <c r="K66" s="148"/>
      <c r="L66" s="148"/>
      <c r="M66" s="148"/>
      <c r="N66" s="148"/>
      <c r="O66" s="148"/>
      <c r="P66" s="148"/>
      <c r="Q66" s="148"/>
      <c r="R66" s="148"/>
      <c r="S66" s="148"/>
      <c r="T66" s="148"/>
      <c r="U66" s="148"/>
      <c r="V66" s="148"/>
      <c r="W66" s="148"/>
    </row>
    <row r="67" spans="1:25" ht="20.149999999999999" customHeight="1" x14ac:dyDescent="0.25">
      <c r="A67" s="149"/>
      <c r="B67" s="149"/>
      <c r="C67" s="149"/>
      <c r="D67" s="151" t="s">
        <v>28</v>
      </c>
      <c r="E67" s="150">
        <v>0</v>
      </c>
      <c r="F67" s="152">
        <f>SUMPRODUCT($D$18:$D$63,F18:F63)</f>
        <v>0</v>
      </c>
      <c r="G67" s="152">
        <f>SUMPRODUCT($D$18:$D$63,G18:G63)</f>
        <v>0</v>
      </c>
      <c r="H67" s="152">
        <f t="shared" ref="H67:W67" si="8">SUMPRODUCT($D$18:$D$63,H18:H63)</f>
        <v>0</v>
      </c>
      <c r="I67" s="152">
        <f t="shared" si="8"/>
        <v>0</v>
      </c>
      <c r="J67" s="152">
        <f t="shared" si="8"/>
        <v>0</v>
      </c>
      <c r="K67" s="152">
        <f t="shared" si="8"/>
        <v>0</v>
      </c>
      <c r="L67" s="152">
        <f t="shared" si="8"/>
        <v>0</v>
      </c>
      <c r="M67" s="152">
        <f t="shared" si="8"/>
        <v>0</v>
      </c>
      <c r="N67" s="152">
        <f t="shared" si="8"/>
        <v>0</v>
      </c>
      <c r="O67" s="152">
        <f t="shared" si="8"/>
        <v>0</v>
      </c>
      <c r="P67" s="152">
        <f t="shared" si="8"/>
        <v>0</v>
      </c>
      <c r="Q67" s="152">
        <f t="shared" si="8"/>
        <v>0</v>
      </c>
      <c r="R67" s="152">
        <f t="shared" si="8"/>
        <v>0</v>
      </c>
      <c r="S67" s="152">
        <f t="shared" si="8"/>
        <v>0</v>
      </c>
      <c r="T67" s="152">
        <f t="shared" si="8"/>
        <v>0</v>
      </c>
      <c r="U67" s="152">
        <f t="shared" si="8"/>
        <v>0</v>
      </c>
      <c r="V67" s="152">
        <f t="shared" si="8"/>
        <v>0</v>
      </c>
      <c r="W67" s="152">
        <f t="shared" si="8"/>
        <v>0</v>
      </c>
      <c r="X67" s="138"/>
    </row>
    <row r="68" spans="1:25" ht="20.149999999999999" customHeight="1" x14ac:dyDescent="0.25">
      <c r="A68" s="149"/>
      <c r="B68" s="149"/>
      <c r="C68" s="149"/>
      <c r="D68" s="151" t="s">
        <v>29</v>
      </c>
      <c r="E68" s="150">
        <v>0</v>
      </c>
      <c r="F68" s="152">
        <f>E68+F67</f>
        <v>0</v>
      </c>
      <c r="G68" s="152">
        <f t="shared" ref="G68" si="9">F68+G67</f>
        <v>0</v>
      </c>
      <c r="H68" s="152">
        <f t="shared" ref="H68" si="10">G68+H67</f>
        <v>0</v>
      </c>
      <c r="I68" s="152">
        <f t="shared" ref="I68" si="11">H68+I67</f>
        <v>0</v>
      </c>
      <c r="J68" s="152">
        <f t="shared" ref="J68" si="12">I68+J67</f>
        <v>0</v>
      </c>
      <c r="K68" s="152">
        <f t="shared" ref="K68" si="13">J68+K67</f>
        <v>0</v>
      </c>
      <c r="L68" s="152">
        <f t="shared" ref="L68" si="14">K68+L67</f>
        <v>0</v>
      </c>
      <c r="M68" s="152">
        <f t="shared" ref="M68" si="15">L68+M67</f>
        <v>0</v>
      </c>
      <c r="N68" s="152">
        <f t="shared" ref="N68" si="16">M68+N67</f>
        <v>0</v>
      </c>
      <c r="O68" s="152">
        <f t="shared" ref="O68" si="17">N68+O67</f>
        <v>0</v>
      </c>
      <c r="P68" s="152">
        <f t="shared" ref="P68" si="18">O68+P67</f>
        <v>0</v>
      </c>
      <c r="Q68" s="152">
        <f t="shared" ref="Q68" si="19">P68+Q67</f>
        <v>0</v>
      </c>
      <c r="R68" s="152">
        <f t="shared" ref="R68" si="20">Q68+R67</f>
        <v>0</v>
      </c>
      <c r="S68" s="152">
        <f t="shared" ref="S68" si="21">R68+S67</f>
        <v>0</v>
      </c>
      <c r="T68" s="152">
        <f t="shared" ref="T68" si="22">S68+T67</f>
        <v>0</v>
      </c>
      <c r="U68" s="152">
        <f t="shared" ref="U68" si="23">T68+U67</f>
        <v>0</v>
      </c>
      <c r="V68" s="152">
        <f t="shared" ref="V68" si="24">U68+V67</f>
        <v>0</v>
      </c>
      <c r="W68" s="152">
        <f t="shared" ref="W68" si="25">V68+W67</f>
        <v>0</v>
      </c>
      <c r="X68" s="138"/>
    </row>
    <row r="69" spans="1:25" ht="20.149999999999999" customHeight="1" x14ac:dyDescent="0.25">
      <c r="A69" s="149"/>
      <c r="B69" s="149"/>
      <c r="C69" s="149"/>
      <c r="D69" s="153"/>
      <c r="E69" s="154">
        <v>0</v>
      </c>
      <c r="F69" s="149"/>
      <c r="G69" s="149"/>
      <c r="H69" s="149"/>
      <c r="I69" s="149"/>
      <c r="J69" s="150"/>
      <c r="K69" s="150"/>
      <c r="L69" s="150"/>
      <c r="M69" s="150"/>
      <c r="N69" s="150"/>
      <c r="O69" s="150"/>
      <c r="P69" s="150"/>
      <c r="Q69" s="150"/>
      <c r="R69" s="150"/>
      <c r="S69" s="150"/>
      <c r="T69" s="150"/>
      <c r="U69" s="150"/>
      <c r="V69" s="150"/>
      <c r="W69" s="150"/>
    </row>
    <row r="70" spans="1:25" ht="20.149999999999999" customHeight="1" x14ac:dyDescent="0.25">
      <c r="A70" s="149"/>
      <c r="B70" s="149"/>
      <c r="C70" s="149"/>
      <c r="D70" s="151" t="s">
        <v>30</v>
      </c>
      <c r="E70" s="155">
        <f>Anticipo_Financiero*Monto_Oferta</f>
        <v>0</v>
      </c>
      <c r="F70" s="155">
        <f t="shared" ref="F70:I70" si="26">ROUND(Monto_Oferta*F67,2)</f>
        <v>0</v>
      </c>
      <c r="G70" s="155">
        <f t="shared" si="26"/>
        <v>0</v>
      </c>
      <c r="H70" s="155">
        <f t="shared" si="26"/>
        <v>0</v>
      </c>
      <c r="I70" s="155">
        <f t="shared" si="26"/>
        <v>0</v>
      </c>
      <c r="J70" s="296">
        <f t="shared" ref="J70:W70" si="27">ROUND(Monto_Oferta*J67,2)</f>
        <v>0</v>
      </c>
      <c r="K70" s="296">
        <f t="shared" si="27"/>
        <v>0</v>
      </c>
      <c r="L70" s="296">
        <f t="shared" si="27"/>
        <v>0</v>
      </c>
      <c r="M70" s="296">
        <f t="shared" si="27"/>
        <v>0</v>
      </c>
      <c r="N70" s="296">
        <f t="shared" si="27"/>
        <v>0</v>
      </c>
      <c r="O70" s="296">
        <f t="shared" si="27"/>
        <v>0</v>
      </c>
      <c r="P70" s="296">
        <f t="shared" si="27"/>
        <v>0</v>
      </c>
      <c r="Q70" s="296">
        <f t="shared" si="27"/>
        <v>0</v>
      </c>
      <c r="R70" s="296">
        <f t="shared" si="27"/>
        <v>0</v>
      </c>
      <c r="S70" s="296">
        <f t="shared" si="27"/>
        <v>0</v>
      </c>
      <c r="T70" s="296">
        <f t="shared" si="27"/>
        <v>0</v>
      </c>
      <c r="U70" s="296">
        <f t="shared" si="27"/>
        <v>0</v>
      </c>
      <c r="V70" s="296">
        <f t="shared" si="27"/>
        <v>0</v>
      </c>
      <c r="W70" s="296">
        <f t="shared" si="27"/>
        <v>0</v>
      </c>
      <c r="X70" s="31"/>
      <c r="Y70" s="140"/>
    </row>
    <row r="71" spans="1:25" ht="20.149999999999999" customHeight="1" x14ac:dyDescent="0.25">
      <c r="A71" s="149"/>
      <c r="B71" s="149"/>
      <c r="C71" s="149"/>
      <c r="D71" s="151" t="s">
        <v>1184</v>
      </c>
      <c r="E71" s="155">
        <f>E70</f>
        <v>0</v>
      </c>
      <c r="F71" s="155">
        <f t="shared" ref="F71:I71" si="28">E71+F70*(1-Anticipo_Financiero)</f>
        <v>0</v>
      </c>
      <c r="G71" s="155">
        <f t="shared" si="28"/>
        <v>0</v>
      </c>
      <c r="H71" s="155">
        <f t="shared" si="28"/>
        <v>0</v>
      </c>
      <c r="I71" s="155">
        <f t="shared" si="28"/>
        <v>0</v>
      </c>
      <c r="J71" s="296">
        <f t="shared" ref="J71" si="29">I71+J70*(1-Anticipo_Financiero)</f>
        <v>0</v>
      </c>
      <c r="K71" s="296">
        <f t="shared" ref="K71" si="30">J71+K70*(1-Anticipo_Financiero)</f>
        <v>0</v>
      </c>
      <c r="L71" s="296">
        <f t="shared" ref="L71" si="31">K71+L70*(1-Anticipo_Financiero)</f>
        <v>0</v>
      </c>
      <c r="M71" s="296">
        <f t="shared" ref="M71" si="32">L71+M70*(1-Anticipo_Financiero)</f>
        <v>0</v>
      </c>
      <c r="N71" s="296">
        <f t="shared" ref="N71" si="33">M71+N70*(1-Anticipo_Financiero)</f>
        <v>0</v>
      </c>
      <c r="O71" s="296">
        <f t="shared" ref="O71" si="34">N71+O70*(1-Anticipo_Financiero)</f>
        <v>0</v>
      </c>
      <c r="P71" s="296">
        <f t="shared" ref="P71" si="35">O71+P70*(1-Anticipo_Financiero)</f>
        <v>0</v>
      </c>
      <c r="Q71" s="296">
        <f t="shared" ref="Q71" si="36">P71+Q70*(1-Anticipo_Financiero)</f>
        <v>0</v>
      </c>
      <c r="R71" s="296">
        <f t="shared" ref="R71" si="37">Q71+R70*(1-Anticipo_Financiero)</f>
        <v>0</v>
      </c>
      <c r="S71" s="296">
        <f t="shared" ref="S71" si="38">R71+S70*(1-Anticipo_Financiero)</f>
        <v>0</v>
      </c>
      <c r="T71" s="296">
        <f t="shared" ref="T71" si="39">S71+T70*(1-Anticipo_Financiero)</f>
        <v>0</v>
      </c>
      <c r="U71" s="296">
        <f t="shared" ref="U71" si="40">T71+U70*(1-Anticipo_Financiero)</f>
        <v>0</v>
      </c>
      <c r="V71" s="296">
        <f t="shared" ref="V71" si="41">U71+V70*(1-Anticipo_Financiero)</f>
        <v>0</v>
      </c>
      <c r="W71" s="296">
        <f t="shared" ref="W71" si="42">V71+W70*(1-Anticipo_Financiero)</f>
        <v>0</v>
      </c>
      <c r="X71" s="31"/>
    </row>
    <row r="72" spans="1:25" ht="20.149999999999999" customHeight="1" x14ac:dyDescent="0.25">
      <c r="E72" s="139">
        <v>0</v>
      </c>
    </row>
    <row r="73" spans="1:25" ht="20.149999999999999" customHeight="1" x14ac:dyDescent="0.25">
      <c r="E73" s="139">
        <v>0</v>
      </c>
    </row>
    <row r="76" spans="1:25" ht="20.149999999999999" customHeight="1" x14ac:dyDescent="0.25">
      <c r="P76" s="30"/>
    </row>
  </sheetData>
  <sheetProtection password="D80D" sheet="1" objects="1" scenarios="1"/>
  <mergeCells count="6">
    <mergeCell ref="A13:D13"/>
    <mergeCell ref="Y15:Y16"/>
    <mergeCell ref="A15:A16"/>
    <mergeCell ref="B15:C16"/>
    <mergeCell ref="D15:D16"/>
    <mergeCell ref="F15:W15"/>
  </mergeCells>
  <conditionalFormatting sqref="A18:B18 B19:B63 A19:A65">
    <cfRule type="expression" dxfId="83" priority="147" stopIfTrue="1">
      <formula>#REF!&gt;0</formula>
    </cfRule>
    <cfRule type="expression" dxfId="82" priority="148" stopIfTrue="1">
      <formula>#REF!&gt;0</formula>
    </cfRule>
    <cfRule type="expression" dxfId="81" priority="149" stopIfTrue="1">
      <formula>#REF!&gt;0</formula>
    </cfRule>
  </conditionalFormatting>
  <conditionalFormatting sqref="B64:C64 C18:C63">
    <cfRule type="expression" dxfId="80" priority="150" stopIfTrue="1">
      <formula>#REF!&gt;0</formula>
    </cfRule>
    <cfRule type="expression" dxfId="79" priority="151" stopIfTrue="1">
      <formula>#REF!&gt;0</formula>
    </cfRule>
    <cfRule type="expression" dxfId="78" priority="152"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topLeftCell="A28" zoomScale="110" zoomScaleNormal="110" zoomScaleSheetLayoutView="75" workbookViewId="0">
      <selection activeCell="J40" sqref="J40"/>
    </sheetView>
  </sheetViews>
  <sheetFormatPr baseColWidth="10" defaultColWidth="10.7265625" defaultRowHeight="14.5" x14ac:dyDescent="0.35"/>
  <cols>
    <col min="1" max="16384" width="10.7265625" style="1"/>
  </cols>
  <sheetData/>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topLeftCell="A7" zoomScaleNormal="100" zoomScaleSheetLayoutView="75" workbookViewId="0">
      <selection activeCell="N22" sqref="N22"/>
    </sheetView>
  </sheetViews>
  <sheetFormatPr baseColWidth="10" defaultColWidth="11.453125" defaultRowHeight="14.5" x14ac:dyDescent="0.35"/>
  <cols>
    <col min="1" max="2" width="11.453125" style="1"/>
    <col min="3" max="10" width="13.26953125" style="1" bestFit="1" customWidth="1"/>
    <col min="11" max="11" width="23.26953125" style="1" customWidth="1"/>
    <col min="12" max="32" width="13.26953125" style="1" bestFit="1" customWidth="1"/>
    <col min="33" max="33" width="14.453125" style="1" bestFit="1" customWidth="1"/>
    <col min="34" max="34" width="13.54296875" style="1" bestFit="1" customWidth="1"/>
    <col min="35" max="35" width="15.1796875" style="1" customWidth="1"/>
    <col min="36" max="37" width="11.453125" style="1"/>
    <col min="38" max="38" width="18.7265625" style="1" customWidth="1"/>
    <col min="39" max="42" width="11.453125" style="1"/>
    <col min="43" max="43" width="14.453125" style="1" bestFit="1" customWidth="1"/>
    <col min="44" max="16384" width="11.453125" style="1"/>
  </cols>
  <sheetData/>
  <pageMargins left="0.78740157480314965" right="0.78740157480314965" top="1.3779527559055118" bottom="0.78740157480314965" header="0.78740157480314965" footer="0.39370078740157483"/>
  <pageSetup paperSize="9" scale="79" pageOrder="overThenDown" orientation="landscape" r:id="rId1"/>
  <headerFooter>
    <oddHeader>&amp;L&amp;G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00"/>
  <sheetViews>
    <sheetView showGridLines="0" showZeros="0" tabSelected="1" view="pageBreakPreview" topLeftCell="A148" zoomScale="90" zoomScaleNormal="120" zoomScaleSheetLayoutView="90" workbookViewId="0">
      <selection activeCell="C244" sqref="C244"/>
    </sheetView>
  </sheetViews>
  <sheetFormatPr baseColWidth="10" defaultColWidth="11.453125" defaultRowHeight="20.149999999999999" customHeight="1" x14ac:dyDescent="0.2"/>
  <cols>
    <col min="1" max="1" width="15.7265625" style="14" customWidth="1"/>
    <col min="2" max="2" width="20.7265625" style="14" customWidth="1"/>
    <col min="3" max="3" width="40.7265625" style="14" customWidth="1"/>
    <col min="4" max="4" width="10.7265625" style="14" customWidth="1"/>
    <col min="5" max="5" width="12.7265625" style="14" customWidth="1"/>
    <col min="6" max="7" width="15.7265625" style="14" customWidth="1"/>
    <col min="8" max="16384" width="11.453125" style="14"/>
  </cols>
  <sheetData>
    <row r="1" spans="1:7" ht="20.149999999999999" customHeight="1" thickTop="1" x14ac:dyDescent="0.2">
      <c r="A1" s="315" t="s">
        <v>44</v>
      </c>
      <c r="B1" s="316"/>
      <c r="C1" s="316"/>
      <c r="D1" s="316"/>
      <c r="E1" s="316"/>
      <c r="F1" s="316"/>
      <c r="G1" s="317"/>
    </row>
    <row r="2" spans="1:7" ht="20.149999999999999" customHeight="1" x14ac:dyDescent="0.2">
      <c r="A2" s="156" t="s">
        <v>823</v>
      </c>
      <c r="B2" s="157" t="str">
        <f>Comitente</f>
        <v>DIRECCIÓN ARQUITECTURA</v>
      </c>
      <c r="C2" s="158"/>
      <c r="D2" s="159"/>
      <c r="E2" s="159"/>
      <c r="F2" s="160"/>
      <c r="G2" s="161"/>
    </row>
    <row r="3" spans="1:7" ht="20.149999999999999" customHeight="1" x14ac:dyDescent="0.2">
      <c r="A3" s="156" t="s">
        <v>824</v>
      </c>
      <c r="B3" s="157">
        <f>Contratista</f>
        <v>0</v>
      </c>
      <c r="C3" s="162"/>
      <c r="D3" s="162"/>
      <c r="E3" s="162"/>
      <c r="F3" s="157"/>
      <c r="G3" s="163"/>
    </row>
    <row r="4" spans="1:7" ht="20.149999999999999" customHeight="1" x14ac:dyDescent="0.2">
      <c r="A4" s="156" t="s">
        <v>31</v>
      </c>
      <c r="B4" s="157" t="str">
        <f>Obra</f>
        <v>CONSOLIDACION ESTRUCTURAL EDIFICIO 9 DE JULIO</v>
      </c>
      <c r="C4" s="162"/>
      <c r="D4" s="162"/>
      <c r="E4" s="162"/>
      <c r="F4" s="157" t="s">
        <v>45</v>
      </c>
      <c r="G4" s="163">
        <f>Fecha_Base</f>
        <v>0</v>
      </c>
    </row>
    <row r="5" spans="1:7" ht="20.149999999999999" customHeight="1" x14ac:dyDescent="0.2">
      <c r="A5" s="164" t="s">
        <v>822</v>
      </c>
      <c r="B5" s="165" t="str">
        <f>Ubicación</f>
        <v>DEPARTAMENTO CAPITAL</v>
      </c>
      <c r="C5" s="165"/>
      <c r="D5" s="166"/>
      <c r="E5" s="167"/>
      <c r="F5" s="168"/>
      <c r="G5" s="169"/>
    </row>
    <row r="6" spans="1:7" ht="20.149999999999999" customHeight="1" x14ac:dyDescent="0.2">
      <c r="A6" s="164" t="s">
        <v>46</v>
      </c>
      <c r="B6" s="264">
        <v>1</v>
      </c>
      <c r="C6" s="171" t="str">
        <f>IF(B6="","",VLOOKUP(B6,Computo_Presupuesto,2,FALSE))</f>
        <v>TRABAJOS PRELIMINARES</v>
      </c>
      <c r="D6" s="172"/>
      <c r="E6" s="167"/>
      <c r="F6" s="168"/>
      <c r="G6" s="169"/>
    </row>
    <row r="7" spans="1:7" ht="20.149999999999999" customHeight="1" x14ac:dyDescent="0.2">
      <c r="A7" s="164" t="s">
        <v>32</v>
      </c>
      <c r="B7" s="262" t="s">
        <v>1191</v>
      </c>
      <c r="C7" s="171" t="str">
        <f>IF(B7=0,"",VLOOKUP(B7,Computo_Presupuesto,2,FALSE))</f>
        <v>Demolición incluido retiro de material</v>
      </c>
      <c r="D7" s="166"/>
      <c r="E7" s="167"/>
      <c r="F7" s="165" t="s">
        <v>33</v>
      </c>
      <c r="G7" s="173" t="str">
        <f>IF(B7=0,"",VLOOKUP(B7,Computo_Presupuesto,4,FALSE))</f>
        <v>gl</v>
      </c>
    </row>
    <row r="8" spans="1:7" ht="20.149999999999999" customHeight="1" x14ac:dyDescent="0.2">
      <c r="A8" s="164"/>
      <c r="B8" s="165"/>
      <c r="C8" s="171"/>
      <c r="D8" s="166"/>
      <c r="E8" s="167"/>
      <c r="F8" s="171"/>
      <c r="G8" s="174"/>
    </row>
    <row r="9" spans="1:7" ht="20.149999999999999" customHeight="1" x14ac:dyDescent="0.2">
      <c r="A9" s="312" t="s">
        <v>685</v>
      </c>
      <c r="B9" s="313"/>
      <c r="C9" s="314" t="s">
        <v>0</v>
      </c>
      <c r="D9" s="314" t="s">
        <v>34</v>
      </c>
      <c r="E9" s="318" t="s">
        <v>35</v>
      </c>
      <c r="F9" s="319" t="s">
        <v>36</v>
      </c>
      <c r="G9" s="320" t="s">
        <v>37</v>
      </c>
    </row>
    <row r="10" spans="1:7" s="15" customFormat="1" ht="20.149999999999999" customHeight="1" x14ac:dyDescent="0.2">
      <c r="A10" s="175" t="s">
        <v>686</v>
      </c>
      <c r="B10" s="176" t="s">
        <v>687</v>
      </c>
      <c r="C10" s="314"/>
      <c r="D10" s="314"/>
      <c r="E10" s="318"/>
      <c r="F10" s="319"/>
      <c r="G10" s="320"/>
    </row>
    <row r="11" spans="1:7" ht="20.149999999999999" customHeight="1" x14ac:dyDescent="0.2">
      <c r="A11" s="275"/>
      <c r="B11" s="177"/>
      <c r="C11" s="178" t="s">
        <v>825</v>
      </c>
      <c r="D11" s="179"/>
      <c r="E11" s="180"/>
      <c r="F11" s="181"/>
      <c r="G11" s="182"/>
    </row>
    <row r="12" spans="1:7" ht="20.149999999999999" customHeight="1" x14ac:dyDescent="0.2">
      <c r="A12" s="276"/>
      <c r="B12" s="183">
        <f t="shared" ref="B12:B23" si="0">IF(A12=0,0,VLOOKUP(A12,Tabla_Indices,2,FALSE))</f>
        <v>0</v>
      </c>
      <c r="C12" s="277"/>
      <c r="D12" s="278"/>
      <c r="E12" s="279"/>
      <c r="F12" s="280"/>
      <c r="G12" s="184">
        <f>ROUND(E12*F12,2)</f>
        <v>0</v>
      </c>
    </row>
    <row r="13" spans="1:7" ht="20.149999999999999" customHeight="1" x14ac:dyDescent="0.2">
      <c r="A13" s="281"/>
      <c r="B13" s="183">
        <f t="shared" si="0"/>
        <v>0</v>
      </c>
      <c r="C13" s="277"/>
      <c r="D13" s="278"/>
      <c r="E13" s="279"/>
      <c r="F13" s="280"/>
      <c r="G13" s="184">
        <f t="shared" ref="G13:G20" si="1">ROUND(E13*F13,2)</f>
        <v>0</v>
      </c>
    </row>
    <row r="14" spans="1:7" ht="20.149999999999999" customHeight="1" x14ac:dyDescent="0.2">
      <c r="A14" s="276"/>
      <c r="B14" s="183">
        <f t="shared" si="0"/>
        <v>0</v>
      </c>
      <c r="C14" s="277"/>
      <c r="D14" s="278"/>
      <c r="E14" s="279"/>
      <c r="F14" s="280"/>
      <c r="G14" s="184">
        <f t="shared" si="1"/>
        <v>0</v>
      </c>
    </row>
    <row r="15" spans="1:7" ht="20.149999999999999" customHeight="1" x14ac:dyDescent="0.2">
      <c r="A15" s="276"/>
      <c r="B15" s="183">
        <f t="shared" si="0"/>
        <v>0</v>
      </c>
      <c r="C15" s="277"/>
      <c r="D15" s="278"/>
      <c r="E15" s="279"/>
      <c r="F15" s="280"/>
      <c r="G15" s="184">
        <f t="shared" si="1"/>
        <v>0</v>
      </c>
    </row>
    <row r="16" spans="1:7" ht="20.149999999999999" customHeight="1" x14ac:dyDescent="0.2">
      <c r="A16" s="276"/>
      <c r="B16" s="183">
        <f t="shared" si="0"/>
        <v>0</v>
      </c>
      <c r="C16" s="277"/>
      <c r="D16" s="278"/>
      <c r="E16" s="282"/>
      <c r="F16" s="280"/>
      <c r="G16" s="184">
        <f t="shared" si="1"/>
        <v>0</v>
      </c>
    </row>
    <row r="17" spans="1:7" ht="20.149999999999999" customHeight="1" x14ac:dyDescent="0.2">
      <c r="A17" s="276"/>
      <c r="B17" s="183">
        <f t="shared" si="0"/>
        <v>0</v>
      </c>
      <c r="C17" s="277"/>
      <c r="D17" s="278"/>
      <c r="E17" s="282"/>
      <c r="F17" s="280"/>
      <c r="G17" s="184">
        <f t="shared" si="1"/>
        <v>0</v>
      </c>
    </row>
    <row r="18" spans="1:7" ht="20.149999999999999" customHeight="1" x14ac:dyDescent="0.2">
      <c r="A18" s="276"/>
      <c r="B18" s="183">
        <f t="shared" si="0"/>
        <v>0</v>
      </c>
      <c r="C18" s="277"/>
      <c r="D18" s="278"/>
      <c r="E18" s="279"/>
      <c r="F18" s="280"/>
      <c r="G18" s="184">
        <f t="shared" si="1"/>
        <v>0</v>
      </c>
    </row>
    <row r="19" spans="1:7" ht="20.149999999999999" customHeight="1" x14ac:dyDescent="0.2">
      <c r="A19" s="276"/>
      <c r="B19" s="183">
        <f t="shared" si="0"/>
        <v>0</v>
      </c>
      <c r="C19" s="277"/>
      <c r="D19" s="278"/>
      <c r="E19" s="279"/>
      <c r="F19" s="280"/>
      <c r="G19" s="184">
        <f t="shared" si="1"/>
        <v>0</v>
      </c>
    </row>
    <row r="20" spans="1:7" ht="20.149999999999999" customHeight="1" x14ac:dyDescent="0.2">
      <c r="A20" s="276"/>
      <c r="B20" s="183">
        <f t="shared" si="0"/>
        <v>0</v>
      </c>
      <c r="C20" s="277"/>
      <c r="D20" s="278"/>
      <c r="E20" s="279"/>
      <c r="F20" s="280"/>
      <c r="G20" s="184">
        <f t="shared" si="1"/>
        <v>0</v>
      </c>
    </row>
    <row r="21" spans="1:7" ht="20.149999999999999" customHeight="1" x14ac:dyDescent="0.2">
      <c r="A21" s="276"/>
      <c r="B21" s="183">
        <f t="shared" si="0"/>
        <v>0</v>
      </c>
      <c r="C21" s="277"/>
      <c r="D21" s="278"/>
      <c r="E21" s="279"/>
      <c r="F21" s="280"/>
      <c r="G21" s="184">
        <f t="shared" ref="G21:G23" si="2">ROUND(E21*F21,2)</f>
        <v>0</v>
      </c>
    </row>
    <row r="22" spans="1:7" ht="20.149999999999999" customHeight="1" x14ac:dyDescent="0.2">
      <c r="A22" s="276"/>
      <c r="B22" s="183">
        <f t="shared" si="0"/>
        <v>0</v>
      </c>
      <c r="C22" s="277"/>
      <c r="D22" s="278"/>
      <c r="E22" s="279"/>
      <c r="F22" s="280"/>
      <c r="G22" s="184">
        <f t="shared" si="2"/>
        <v>0</v>
      </c>
    </row>
    <row r="23" spans="1:7" ht="20.149999999999999" customHeight="1" x14ac:dyDescent="0.2">
      <c r="A23" s="276"/>
      <c r="B23" s="183">
        <f t="shared" si="0"/>
        <v>0</v>
      </c>
      <c r="C23" s="277"/>
      <c r="D23" s="278"/>
      <c r="E23" s="279"/>
      <c r="F23" s="280"/>
      <c r="G23" s="184">
        <f t="shared" si="2"/>
        <v>0</v>
      </c>
    </row>
    <row r="24" spans="1:7" ht="20.149999999999999" customHeight="1" x14ac:dyDescent="0.2">
      <c r="A24" s="185"/>
      <c r="B24" s="171"/>
      <c r="C24" s="171"/>
      <c r="D24" s="166"/>
      <c r="E24" s="167"/>
      <c r="F24" s="186" t="s">
        <v>38</v>
      </c>
      <c r="G24" s="187">
        <f>SUBTOTAL(9,G12:G23)</f>
        <v>0</v>
      </c>
    </row>
    <row r="25" spans="1:7" ht="20.149999999999999" customHeight="1" x14ac:dyDescent="0.2">
      <c r="A25" s="185"/>
      <c r="B25" s="171"/>
      <c r="C25" s="188" t="s">
        <v>826</v>
      </c>
      <c r="D25" s="166"/>
      <c r="E25" s="167"/>
      <c r="F25" s="168"/>
      <c r="G25" s="189"/>
    </row>
    <row r="26" spans="1:7" ht="20.149999999999999" customHeight="1" x14ac:dyDescent="0.2">
      <c r="A26" s="276"/>
      <c r="B26" s="183">
        <f>IF(A26=0,0,VLOOKUP(A26,Tabla_Indices,2,FALSE))</f>
        <v>0</v>
      </c>
      <c r="C26" s="283"/>
      <c r="D26" s="278"/>
      <c r="E26" s="279"/>
      <c r="F26" s="280"/>
      <c r="G26" s="184">
        <f>ROUND(E26*F26,2)</f>
        <v>0</v>
      </c>
    </row>
    <row r="27" spans="1:7" ht="20.149999999999999" customHeight="1" x14ac:dyDescent="0.2">
      <c r="A27" s="276"/>
      <c r="B27" s="183">
        <f>IF(A27=0,0,VLOOKUP(A27,Tabla_Indices,2,FALSE))</f>
        <v>0</v>
      </c>
      <c r="C27" s="277"/>
      <c r="D27" s="278"/>
      <c r="E27" s="279"/>
      <c r="F27" s="280"/>
      <c r="G27" s="184">
        <f>ROUND(E27*F27,2)</f>
        <v>0</v>
      </c>
    </row>
    <row r="28" spans="1:7" ht="20.149999999999999" customHeight="1" x14ac:dyDescent="0.2">
      <c r="A28" s="276"/>
      <c r="B28" s="183"/>
      <c r="C28" s="277"/>
      <c r="D28" s="278"/>
      <c r="E28" s="279"/>
      <c r="F28" s="280"/>
      <c r="G28" s="184">
        <f t="shared" ref="G28:G35" si="3">ROUND(E28*F28,2)</f>
        <v>0</v>
      </c>
    </row>
    <row r="29" spans="1:7" ht="20.149999999999999" customHeight="1" x14ac:dyDescent="0.2">
      <c r="A29" s="276"/>
      <c r="B29" s="183">
        <f t="shared" ref="B29:B35" si="4">IF(A29=0,0,VLOOKUP(A29,Tabla_Indices,2,FALSE))</f>
        <v>0</v>
      </c>
      <c r="C29" s="277"/>
      <c r="D29" s="278"/>
      <c r="E29" s="279"/>
      <c r="F29" s="280"/>
      <c r="G29" s="184">
        <f t="shared" ref="G29:G30" si="5">ROUND(E29*F29,2)</f>
        <v>0</v>
      </c>
    </row>
    <row r="30" spans="1:7" ht="20.149999999999999" customHeight="1" x14ac:dyDescent="0.2">
      <c r="A30" s="276"/>
      <c r="B30" s="183">
        <f t="shared" si="4"/>
        <v>0</v>
      </c>
      <c r="C30" s="277"/>
      <c r="D30" s="278"/>
      <c r="E30" s="279"/>
      <c r="F30" s="280"/>
      <c r="G30" s="184">
        <f t="shared" si="5"/>
        <v>0</v>
      </c>
    </row>
    <row r="31" spans="1:7" ht="20.149999999999999" customHeight="1" x14ac:dyDescent="0.2">
      <c r="A31" s="276"/>
      <c r="B31" s="183">
        <f t="shared" si="4"/>
        <v>0</v>
      </c>
      <c r="C31" s="277"/>
      <c r="D31" s="278"/>
      <c r="E31" s="279"/>
      <c r="F31" s="280"/>
      <c r="G31" s="184">
        <f t="shared" si="3"/>
        <v>0</v>
      </c>
    </row>
    <row r="32" spans="1:7" ht="20.149999999999999" customHeight="1" x14ac:dyDescent="0.2">
      <c r="A32" s="276"/>
      <c r="B32" s="183">
        <f t="shared" si="4"/>
        <v>0</v>
      </c>
      <c r="C32" s="277"/>
      <c r="D32" s="278"/>
      <c r="E32" s="279"/>
      <c r="F32" s="280"/>
      <c r="G32" s="184">
        <f t="shared" si="3"/>
        <v>0</v>
      </c>
    </row>
    <row r="33" spans="1:7" ht="20.149999999999999" customHeight="1" x14ac:dyDescent="0.2">
      <c r="A33" s="276"/>
      <c r="B33" s="183">
        <f t="shared" si="4"/>
        <v>0</v>
      </c>
      <c r="C33" s="277"/>
      <c r="D33" s="278"/>
      <c r="E33" s="279"/>
      <c r="F33" s="280"/>
      <c r="G33" s="184">
        <f t="shared" si="3"/>
        <v>0</v>
      </c>
    </row>
    <row r="34" spans="1:7" ht="20.149999999999999" customHeight="1" x14ac:dyDescent="0.2">
      <c r="A34" s="276"/>
      <c r="B34" s="183">
        <f t="shared" si="4"/>
        <v>0</v>
      </c>
      <c r="C34" s="277"/>
      <c r="D34" s="278"/>
      <c r="E34" s="279"/>
      <c r="F34" s="280"/>
      <c r="G34" s="184">
        <f t="shared" si="3"/>
        <v>0</v>
      </c>
    </row>
    <row r="35" spans="1:7" ht="20.149999999999999" customHeight="1" x14ac:dyDescent="0.2">
      <c r="A35" s="276"/>
      <c r="B35" s="183">
        <f t="shared" si="4"/>
        <v>0</v>
      </c>
      <c r="C35" s="277"/>
      <c r="D35" s="278"/>
      <c r="E35" s="279"/>
      <c r="F35" s="280"/>
      <c r="G35" s="184">
        <f t="shared" si="3"/>
        <v>0</v>
      </c>
    </row>
    <row r="36" spans="1:7" ht="20.149999999999999" customHeight="1" x14ac:dyDescent="0.2">
      <c r="A36" s="185"/>
      <c r="B36" s="171"/>
      <c r="C36" s="171"/>
      <c r="D36" s="166"/>
      <c r="E36" s="167"/>
      <c r="F36" s="186" t="s">
        <v>39</v>
      </c>
      <c r="G36" s="187">
        <f>SUBTOTAL(9,G26:G35)</f>
        <v>0</v>
      </c>
    </row>
    <row r="37" spans="1:7" ht="20.149999999999999" customHeight="1" x14ac:dyDescent="0.2">
      <c r="A37" s="185"/>
      <c r="B37" s="171"/>
      <c r="C37" s="188" t="s">
        <v>827</v>
      </c>
      <c r="D37" s="166"/>
      <c r="E37" s="167"/>
      <c r="F37" s="171"/>
      <c r="G37" s="189"/>
    </row>
    <row r="38" spans="1:7" ht="20.149999999999999" customHeight="1" x14ac:dyDescent="0.2">
      <c r="A38" s="276"/>
      <c r="B38" s="183">
        <f t="shared" ref="B38:B46" si="6">IF(A38=0,0,VLOOKUP(A38,Tabla_Indices,2,FALSE))</f>
        <v>0</v>
      </c>
      <c r="C38" s="277"/>
      <c r="D38" s="278"/>
      <c r="E38" s="279"/>
      <c r="F38" s="284"/>
      <c r="G38" s="190">
        <f>ROUND(E38*F38,2)</f>
        <v>0</v>
      </c>
    </row>
    <row r="39" spans="1:7" ht="20.149999999999999" customHeight="1" x14ac:dyDescent="0.2">
      <c r="A39" s="276"/>
      <c r="B39" s="183">
        <f t="shared" si="6"/>
        <v>0</v>
      </c>
      <c r="C39" s="283"/>
      <c r="D39" s="278"/>
      <c r="E39" s="279"/>
      <c r="F39" s="280"/>
      <c r="G39" s="190">
        <f>ROUND(E39*F39,2)</f>
        <v>0</v>
      </c>
    </row>
    <row r="40" spans="1:7" ht="20.149999999999999" customHeight="1" x14ac:dyDescent="0.2">
      <c r="A40" s="276"/>
      <c r="B40" s="183">
        <f t="shared" si="6"/>
        <v>0</v>
      </c>
      <c r="C40" s="285"/>
      <c r="D40" s="278"/>
      <c r="E40" s="279"/>
      <c r="F40" s="280"/>
      <c r="G40" s="190">
        <f>ROUND(E40*F40,2)</f>
        <v>0</v>
      </c>
    </row>
    <row r="41" spans="1:7" ht="20.149999999999999" customHeight="1" x14ac:dyDescent="0.2">
      <c r="A41" s="276"/>
      <c r="B41" s="183">
        <f t="shared" si="6"/>
        <v>0</v>
      </c>
      <c r="C41" s="285"/>
      <c r="D41" s="278"/>
      <c r="E41" s="279"/>
      <c r="F41" s="280"/>
      <c r="G41" s="190">
        <f>ROUND(E41*F41,2)</f>
        <v>0</v>
      </c>
    </row>
    <row r="42" spans="1:7" ht="20.149999999999999" customHeight="1" x14ac:dyDescent="0.2">
      <c r="A42" s="276"/>
      <c r="B42" s="183">
        <f t="shared" si="6"/>
        <v>0</v>
      </c>
      <c r="C42" s="285"/>
      <c r="D42" s="278"/>
      <c r="E42" s="279"/>
      <c r="F42" s="280"/>
      <c r="G42" s="190">
        <f t="shared" ref="G42:G46" si="7">ROUND(E42*F42,2)</f>
        <v>0</v>
      </c>
    </row>
    <row r="43" spans="1:7" ht="20.149999999999999" customHeight="1" x14ac:dyDescent="0.2">
      <c r="A43" s="276"/>
      <c r="B43" s="183">
        <f t="shared" si="6"/>
        <v>0</v>
      </c>
      <c r="C43" s="285"/>
      <c r="D43" s="278"/>
      <c r="E43" s="279"/>
      <c r="F43" s="280"/>
      <c r="G43" s="190">
        <f t="shared" si="7"/>
        <v>0</v>
      </c>
    </row>
    <row r="44" spans="1:7" ht="20.149999999999999" customHeight="1" x14ac:dyDescent="0.2">
      <c r="A44" s="276"/>
      <c r="B44" s="183">
        <f t="shared" si="6"/>
        <v>0</v>
      </c>
      <c r="C44" s="277"/>
      <c r="D44" s="278"/>
      <c r="E44" s="279"/>
      <c r="F44" s="280"/>
      <c r="G44" s="190">
        <f t="shared" si="7"/>
        <v>0</v>
      </c>
    </row>
    <row r="45" spans="1:7" ht="20.149999999999999" customHeight="1" x14ac:dyDescent="0.2">
      <c r="A45" s="276"/>
      <c r="B45" s="183">
        <f t="shared" si="6"/>
        <v>0</v>
      </c>
      <c r="C45" s="277"/>
      <c r="D45" s="278"/>
      <c r="E45" s="279"/>
      <c r="F45" s="280"/>
      <c r="G45" s="190">
        <f t="shared" si="7"/>
        <v>0</v>
      </c>
    </row>
    <row r="46" spans="1:7" ht="20.149999999999999" customHeight="1" x14ac:dyDescent="0.2">
      <c r="A46" s="276"/>
      <c r="B46" s="183">
        <f t="shared" si="6"/>
        <v>0</v>
      </c>
      <c r="C46" s="277"/>
      <c r="D46" s="278"/>
      <c r="E46" s="279"/>
      <c r="F46" s="280"/>
      <c r="G46" s="190">
        <f t="shared" si="7"/>
        <v>0</v>
      </c>
    </row>
    <row r="47" spans="1:7" ht="20.149999999999999" customHeight="1" x14ac:dyDescent="0.2">
      <c r="A47" s="251"/>
      <c r="B47" s="166"/>
      <c r="C47" s="171"/>
      <c r="D47" s="166"/>
      <c r="E47" s="167"/>
      <c r="F47" s="186" t="s">
        <v>40</v>
      </c>
      <c r="G47" s="187">
        <f>SUBTOTAL(9,G38:G46)</f>
        <v>0</v>
      </c>
    </row>
    <row r="48" spans="1:7" ht="20.149999999999999" customHeight="1" thickBot="1" x14ac:dyDescent="0.25">
      <c r="A48" s="192"/>
      <c r="B48" s="193"/>
      <c r="C48" s="194"/>
      <c r="D48" s="193"/>
      <c r="E48" s="195"/>
      <c r="F48" s="196"/>
      <c r="G48" s="197"/>
    </row>
    <row r="49" spans="1:7" ht="20.149999999999999" customHeight="1" thickBot="1" x14ac:dyDescent="0.25">
      <c r="A49" s="252" t="str">
        <f>B7</f>
        <v>1-1</v>
      </c>
      <c r="B49" s="250" t="str">
        <f>C7</f>
        <v>Demolición incluido retiro de material</v>
      </c>
      <c r="C49" s="198"/>
      <c r="D49" s="198" t="s">
        <v>41</v>
      </c>
      <c r="E49" s="199"/>
      <c r="F49" s="200" t="s">
        <v>42</v>
      </c>
      <c r="G49" s="201">
        <f>SUBTOTAL(9,G12:G48)</f>
        <v>0</v>
      </c>
    </row>
    <row r="50" spans="1:7" ht="20.149999999999999" customHeight="1" thickTop="1" thickBot="1" x14ac:dyDescent="0.25"/>
    <row r="51" spans="1:7" ht="20.149999999999999" customHeight="1" thickTop="1" x14ac:dyDescent="0.2">
      <c r="A51" s="315" t="s">
        <v>44</v>
      </c>
      <c r="B51" s="316"/>
      <c r="C51" s="316"/>
      <c r="D51" s="316"/>
      <c r="E51" s="316"/>
      <c r="F51" s="316"/>
      <c r="G51" s="317"/>
    </row>
    <row r="52" spans="1:7" ht="20.149999999999999" customHeight="1" x14ac:dyDescent="0.2">
      <c r="A52" s="156" t="s">
        <v>823</v>
      </c>
      <c r="B52" s="157" t="str">
        <f>Comitente</f>
        <v>DIRECCIÓN ARQUITECTURA</v>
      </c>
      <c r="C52" s="158"/>
      <c r="D52" s="159"/>
      <c r="E52" s="159"/>
      <c r="F52" s="160"/>
      <c r="G52" s="161"/>
    </row>
    <row r="53" spans="1:7" ht="20.149999999999999" customHeight="1" x14ac:dyDescent="0.2">
      <c r="A53" s="156" t="s">
        <v>824</v>
      </c>
      <c r="B53" s="157">
        <f>Contratista</f>
        <v>0</v>
      </c>
      <c r="C53" s="162"/>
      <c r="D53" s="162"/>
      <c r="E53" s="162"/>
      <c r="F53" s="157"/>
      <c r="G53" s="163"/>
    </row>
    <row r="54" spans="1:7" ht="20.149999999999999" customHeight="1" x14ac:dyDescent="0.2">
      <c r="A54" s="156" t="s">
        <v>31</v>
      </c>
      <c r="B54" s="157" t="str">
        <f>Obra</f>
        <v>CONSOLIDACION ESTRUCTURAL EDIFICIO 9 DE JULIO</v>
      </c>
      <c r="C54" s="162"/>
      <c r="D54" s="162"/>
      <c r="E54" s="162"/>
      <c r="F54" s="157" t="s">
        <v>45</v>
      </c>
      <c r="G54" s="163">
        <f>Fecha_Base</f>
        <v>0</v>
      </c>
    </row>
    <row r="55" spans="1:7" ht="20.149999999999999" customHeight="1" x14ac:dyDescent="0.2">
      <c r="A55" s="164" t="s">
        <v>822</v>
      </c>
      <c r="B55" s="165" t="str">
        <f>Ubicación</f>
        <v>DEPARTAMENTO CAPITAL</v>
      </c>
      <c r="C55" s="165"/>
      <c r="D55" s="166"/>
      <c r="E55" s="167"/>
      <c r="F55" s="168"/>
      <c r="G55" s="169"/>
    </row>
    <row r="56" spans="1:7" ht="20.149999999999999" customHeight="1" x14ac:dyDescent="0.2">
      <c r="A56" s="164" t="s">
        <v>46</v>
      </c>
      <c r="B56" s="170">
        <v>1</v>
      </c>
      <c r="C56" s="171" t="str">
        <f>IF(B56="","",VLOOKUP(B56,Computo_Presupuesto,2,FALSE))</f>
        <v>TRABAJOS PRELIMINARES</v>
      </c>
      <c r="D56" s="172"/>
      <c r="E56" s="167"/>
      <c r="F56" s="168"/>
      <c r="G56" s="169"/>
    </row>
    <row r="57" spans="1:7" ht="20.149999999999999" customHeight="1" x14ac:dyDescent="0.2">
      <c r="A57" s="164" t="s">
        <v>32</v>
      </c>
      <c r="B57" s="262" t="s">
        <v>1192</v>
      </c>
      <c r="C57" s="171" t="str">
        <f>IF(B57=0,"",VLOOKUP(B57,Computo_Presupuesto,2,FALSE))</f>
        <v>Preparación y limpieza</v>
      </c>
      <c r="D57" s="166"/>
      <c r="E57" s="167"/>
      <c r="F57" s="165" t="s">
        <v>33</v>
      </c>
      <c r="G57" s="173" t="str">
        <f>IF(B57=0,"",VLOOKUP(B57,Computo_Presupuesto,4,FALSE))</f>
        <v>gl</v>
      </c>
    </row>
    <row r="58" spans="1:7" ht="20.149999999999999" customHeight="1" x14ac:dyDescent="0.2">
      <c r="A58" s="164"/>
      <c r="B58" s="165"/>
      <c r="C58" s="171"/>
      <c r="D58" s="166"/>
      <c r="E58" s="167"/>
      <c r="F58" s="171"/>
      <c r="G58" s="174"/>
    </row>
    <row r="59" spans="1:7" ht="20.149999999999999" customHeight="1" x14ac:dyDescent="0.2">
      <c r="A59" s="312" t="s">
        <v>685</v>
      </c>
      <c r="B59" s="313"/>
      <c r="C59" s="314" t="s">
        <v>0</v>
      </c>
      <c r="D59" s="314" t="s">
        <v>34</v>
      </c>
      <c r="E59" s="318" t="s">
        <v>35</v>
      </c>
      <c r="F59" s="319" t="s">
        <v>36</v>
      </c>
      <c r="G59" s="320" t="s">
        <v>37</v>
      </c>
    </row>
    <row r="60" spans="1:7" ht="20.149999999999999" customHeight="1" x14ac:dyDescent="0.2">
      <c r="A60" s="175" t="s">
        <v>686</v>
      </c>
      <c r="B60" s="176" t="s">
        <v>687</v>
      </c>
      <c r="C60" s="314"/>
      <c r="D60" s="314"/>
      <c r="E60" s="318"/>
      <c r="F60" s="319"/>
      <c r="G60" s="320"/>
    </row>
    <row r="61" spans="1:7" ht="20.149999999999999" customHeight="1" x14ac:dyDescent="0.2">
      <c r="A61" s="275"/>
      <c r="B61" s="177"/>
      <c r="C61" s="178" t="s">
        <v>825</v>
      </c>
      <c r="D61" s="179"/>
      <c r="E61" s="180"/>
      <c r="F61" s="181"/>
      <c r="G61" s="182"/>
    </row>
    <row r="62" spans="1:7" ht="20.149999999999999" customHeight="1" x14ac:dyDescent="0.2">
      <c r="A62" s="276"/>
      <c r="B62" s="183">
        <f t="shared" ref="B62:B73" si="8">IF(A62=0,0,VLOOKUP(A62,Tabla_Indices,2,FALSE))</f>
        <v>0</v>
      </c>
      <c r="C62" s="277"/>
      <c r="D62" s="278"/>
      <c r="E62" s="279"/>
      <c r="F62" s="280"/>
      <c r="G62" s="184">
        <f>ROUND(E62*F62,2)</f>
        <v>0</v>
      </c>
    </row>
    <row r="63" spans="1:7" ht="20.149999999999999" customHeight="1" x14ac:dyDescent="0.2">
      <c r="A63" s="281"/>
      <c r="B63" s="183">
        <f t="shared" si="8"/>
        <v>0</v>
      </c>
      <c r="C63" s="277"/>
      <c r="D63" s="278"/>
      <c r="E63" s="279"/>
      <c r="F63" s="280"/>
      <c r="G63" s="184">
        <f t="shared" ref="G63:G73" si="9">ROUND(E63*F63,2)</f>
        <v>0</v>
      </c>
    </row>
    <row r="64" spans="1:7" ht="20.149999999999999" customHeight="1" x14ac:dyDescent="0.2">
      <c r="A64" s="276"/>
      <c r="B64" s="183">
        <f t="shared" si="8"/>
        <v>0</v>
      </c>
      <c r="C64" s="277"/>
      <c r="D64" s="278"/>
      <c r="E64" s="279"/>
      <c r="F64" s="280"/>
      <c r="G64" s="184">
        <f t="shared" si="9"/>
        <v>0</v>
      </c>
    </row>
    <row r="65" spans="1:7" ht="20.149999999999999" customHeight="1" x14ac:dyDescent="0.2">
      <c r="A65" s="276"/>
      <c r="B65" s="183">
        <f t="shared" si="8"/>
        <v>0</v>
      </c>
      <c r="C65" s="277"/>
      <c r="D65" s="278"/>
      <c r="E65" s="279"/>
      <c r="F65" s="280"/>
      <c r="G65" s="184">
        <f t="shared" si="9"/>
        <v>0</v>
      </c>
    </row>
    <row r="66" spans="1:7" ht="20.149999999999999" customHeight="1" x14ac:dyDescent="0.2">
      <c r="A66" s="276"/>
      <c r="B66" s="183">
        <f t="shared" si="8"/>
        <v>0</v>
      </c>
      <c r="C66" s="277"/>
      <c r="D66" s="278"/>
      <c r="E66" s="282"/>
      <c r="F66" s="280"/>
      <c r="G66" s="184">
        <f t="shared" si="9"/>
        <v>0</v>
      </c>
    </row>
    <row r="67" spans="1:7" ht="20.149999999999999" customHeight="1" x14ac:dyDescent="0.2">
      <c r="A67" s="276"/>
      <c r="B67" s="183">
        <f t="shared" si="8"/>
        <v>0</v>
      </c>
      <c r="C67" s="277"/>
      <c r="D67" s="278"/>
      <c r="E67" s="282"/>
      <c r="F67" s="280"/>
      <c r="G67" s="184">
        <f t="shared" si="9"/>
        <v>0</v>
      </c>
    </row>
    <row r="68" spans="1:7" ht="20.149999999999999" customHeight="1" x14ac:dyDescent="0.2">
      <c r="A68" s="276"/>
      <c r="B68" s="183">
        <f t="shared" si="8"/>
        <v>0</v>
      </c>
      <c r="C68" s="277"/>
      <c r="D68" s="278"/>
      <c r="E68" s="279"/>
      <c r="F68" s="280"/>
      <c r="G68" s="184">
        <f t="shared" si="9"/>
        <v>0</v>
      </c>
    </row>
    <row r="69" spans="1:7" ht="20.149999999999999" customHeight="1" x14ac:dyDescent="0.2">
      <c r="A69" s="276"/>
      <c r="B69" s="183">
        <f t="shared" si="8"/>
        <v>0</v>
      </c>
      <c r="C69" s="277"/>
      <c r="D69" s="278"/>
      <c r="E69" s="279"/>
      <c r="F69" s="280"/>
      <c r="G69" s="184">
        <f t="shared" si="9"/>
        <v>0</v>
      </c>
    </row>
    <row r="70" spans="1:7" ht="20.149999999999999" customHeight="1" x14ac:dyDescent="0.2">
      <c r="A70" s="276"/>
      <c r="B70" s="183">
        <f t="shared" si="8"/>
        <v>0</v>
      </c>
      <c r="C70" s="277"/>
      <c r="D70" s="278"/>
      <c r="E70" s="279"/>
      <c r="F70" s="280"/>
      <c r="G70" s="184">
        <f t="shared" si="9"/>
        <v>0</v>
      </c>
    </row>
    <row r="71" spans="1:7" ht="20.149999999999999" customHeight="1" x14ac:dyDescent="0.2">
      <c r="A71" s="276"/>
      <c r="B71" s="183">
        <f t="shared" si="8"/>
        <v>0</v>
      </c>
      <c r="C71" s="277"/>
      <c r="D71" s="278"/>
      <c r="E71" s="279"/>
      <c r="F71" s="280"/>
      <c r="G71" s="184">
        <f t="shared" si="9"/>
        <v>0</v>
      </c>
    </row>
    <row r="72" spans="1:7" ht="20.149999999999999" customHeight="1" x14ac:dyDescent="0.2">
      <c r="A72" s="276"/>
      <c r="B72" s="183">
        <f t="shared" si="8"/>
        <v>0</v>
      </c>
      <c r="C72" s="277"/>
      <c r="D72" s="278"/>
      <c r="E72" s="279"/>
      <c r="F72" s="280"/>
      <c r="G72" s="184">
        <f t="shared" si="9"/>
        <v>0</v>
      </c>
    </row>
    <row r="73" spans="1:7" ht="20.149999999999999" customHeight="1" x14ac:dyDescent="0.2">
      <c r="A73" s="276"/>
      <c r="B73" s="183">
        <f t="shared" si="8"/>
        <v>0</v>
      </c>
      <c r="C73" s="277"/>
      <c r="D73" s="278"/>
      <c r="E73" s="279"/>
      <c r="F73" s="280"/>
      <c r="G73" s="184">
        <f t="shared" si="9"/>
        <v>0</v>
      </c>
    </row>
    <row r="74" spans="1:7" ht="20.149999999999999" customHeight="1" x14ac:dyDescent="0.2">
      <c r="A74" s="185"/>
      <c r="B74" s="171"/>
      <c r="C74" s="171"/>
      <c r="D74" s="166"/>
      <c r="E74" s="167"/>
      <c r="F74" s="186" t="s">
        <v>38</v>
      </c>
      <c r="G74" s="187">
        <f>SUBTOTAL(9,G62:G73)</f>
        <v>0</v>
      </c>
    </row>
    <row r="75" spans="1:7" ht="20.149999999999999" customHeight="1" x14ac:dyDescent="0.2">
      <c r="A75" s="185"/>
      <c r="B75" s="171"/>
      <c r="C75" s="188" t="s">
        <v>826</v>
      </c>
      <c r="D75" s="166"/>
      <c r="E75" s="167"/>
      <c r="F75" s="168"/>
      <c r="G75" s="189"/>
    </row>
    <row r="76" spans="1:7" ht="20.149999999999999" customHeight="1" x14ac:dyDescent="0.2">
      <c r="A76" s="276"/>
      <c r="B76" s="183">
        <f t="shared" ref="B76:B85" si="10">IF(A76=0,0,VLOOKUP(A76,Tabla_Indices,2,FALSE))</f>
        <v>0</v>
      </c>
      <c r="C76" s="283"/>
      <c r="D76" s="278"/>
      <c r="E76" s="279"/>
      <c r="F76" s="280"/>
      <c r="G76" s="184">
        <f>ROUND(E76*F76,2)</f>
        <v>0</v>
      </c>
    </row>
    <row r="77" spans="1:7" ht="20.149999999999999" customHeight="1" x14ac:dyDescent="0.2">
      <c r="A77" s="276"/>
      <c r="B77" s="183">
        <f t="shared" si="10"/>
        <v>0</v>
      </c>
      <c r="C77" s="277"/>
      <c r="D77" s="278"/>
      <c r="E77" s="279"/>
      <c r="F77" s="280"/>
      <c r="G77" s="184">
        <f>ROUND(E77*F77,2)</f>
        <v>0</v>
      </c>
    </row>
    <row r="78" spans="1:7" ht="20.149999999999999" customHeight="1" x14ac:dyDescent="0.2">
      <c r="A78" s="276"/>
      <c r="B78" s="183">
        <f t="shared" si="10"/>
        <v>0</v>
      </c>
      <c r="C78" s="277"/>
      <c r="D78" s="278"/>
      <c r="E78" s="279"/>
      <c r="F78" s="280"/>
      <c r="G78" s="184">
        <f t="shared" ref="G78:G85" si="11">ROUND(E78*F78,2)</f>
        <v>0</v>
      </c>
    </row>
    <row r="79" spans="1:7" ht="20.149999999999999" customHeight="1" x14ac:dyDescent="0.2">
      <c r="A79" s="276"/>
      <c r="B79" s="183">
        <f t="shared" si="10"/>
        <v>0</v>
      </c>
      <c r="C79" s="277"/>
      <c r="D79" s="278"/>
      <c r="E79" s="279"/>
      <c r="F79" s="280"/>
      <c r="G79" s="184">
        <f t="shared" si="11"/>
        <v>0</v>
      </c>
    </row>
    <row r="80" spans="1:7" ht="20.149999999999999" customHeight="1" x14ac:dyDescent="0.2">
      <c r="A80" s="276"/>
      <c r="B80" s="183">
        <f t="shared" ref="B80:B81" si="12">IF(A80=0,0,VLOOKUP(A80,Tabla_Indices,2,FALSE))</f>
        <v>0</v>
      </c>
      <c r="C80" s="277"/>
      <c r="D80" s="278"/>
      <c r="E80" s="279"/>
      <c r="F80" s="280"/>
      <c r="G80" s="184">
        <f t="shared" ref="G80:G81" si="13">ROUND(E80*F80,2)</f>
        <v>0</v>
      </c>
    </row>
    <row r="81" spans="1:7" ht="20.149999999999999" customHeight="1" x14ac:dyDescent="0.2">
      <c r="A81" s="276"/>
      <c r="B81" s="183">
        <f t="shared" si="12"/>
        <v>0</v>
      </c>
      <c r="C81" s="277"/>
      <c r="D81" s="278"/>
      <c r="E81" s="279"/>
      <c r="F81" s="280"/>
      <c r="G81" s="184">
        <f t="shared" si="13"/>
        <v>0</v>
      </c>
    </row>
    <row r="82" spans="1:7" ht="20.149999999999999" customHeight="1" x14ac:dyDescent="0.2">
      <c r="A82" s="276"/>
      <c r="B82" s="183">
        <f t="shared" si="10"/>
        <v>0</v>
      </c>
      <c r="C82" s="277"/>
      <c r="D82" s="278"/>
      <c r="E82" s="279"/>
      <c r="F82" s="280"/>
      <c r="G82" s="184">
        <f t="shared" si="11"/>
        <v>0</v>
      </c>
    </row>
    <row r="83" spans="1:7" ht="20.149999999999999" customHeight="1" x14ac:dyDescent="0.2">
      <c r="A83" s="276"/>
      <c r="B83" s="183">
        <f t="shared" si="10"/>
        <v>0</v>
      </c>
      <c r="C83" s="277"/>
      <c r="D83" s="278"/>
      <c r="E83" s="279"/>
      <c r="F83" s="280"/>
      <c r="G83" s="184">
        <f t="shared" si="11"/>
        <v>0</v>
      </c>
    </row>
    <row r="84" spans="1:7" ht="20.149999999999999" customHeight="1" x14ac:dyDescent="0.2">
      <c r="A84" s="276"/>
      <c r="B84" s="183">
        <f t="shared" si="10"/>
        <v>0</v>
      </c>
      <c r="C84" s="277"/>
      <c r="D84" s="278"/>
      <c r="E84" s="279"/>
      <c r="F84" s="280"/>
      <c r="G84" s="184">
        <f t="shared" si="11"/>
        <v>0</v>
      </c>
    </row>
    <row r="85" spans="1:7" ht="20.149999999999999" customHeight="1" x14ac:dyDescent="0.2">
      <c r="A85" s="276"/>
      <c r="B85" s="183">
        <f t="shared" si="10"/>
        <v>0</v>
      </c>
      <c r="C85" s="277"/>
      <c r="D85" s="278"/>
      <c r="E85" s="279"/>
      <c r="F85" s="280"/>
      <c r="G85" s="184">
        <f t="shared" si="11"/>
        <v>0</v>
      </c>
    </row>
    <row r="86" spans="1:7" ht="20.149999999999999" customHeight="1" x14ac:dyDescent="0.2">
      <c r="A86" s="185"/>
      <c r="B86" s="171"/>
      <c r="C86" s="171"/>
      <c r="D86" s="166"/>
      <c r="E86" s="167"/>
      <c r="F86" s="186" t="s">
        <v>39</v>
      </c>
      <c r="G86" s="187">
        <f>SUBTOTAL(9,G76:G85)</f>
        <v>0</v>
      </c>
    </row>
    <row r="87" spans="1:7" ht="20.149999999999999" customHeight="1" x14ac:dyDescent="0.2">
      <c r="A87" s="185"/>
      <c r="B87" s="171"/>
      <c r="C87" s="188" t="s">
        <v>827</v>
      </c>
      <c r="D87" s="166"/>
      <c r="E87" s="167"/>
      <c r="F87" s="171"/>
      <c r="G87" s="189"/>
    </row>
    <row r="88" spans="1:7" ht="20.149999999999999" customHeight="1" x14ac:dyDescent="0.2">
      <c r="A88" s="276"/>
      <c r="B88" s="183">
        <f t="shared" ref="B88:B96" si="14">IF(A88=0,0,VLOOKUP(A88,Tabla_Indices,2,FALSE))</f>
        <v>0</v>
      </c>
      <c r="C88" s="277"/>
      <c r="D88" s="278"/>
      <c r="E88" s="279"/>
      <c r="F88" s="284"/>
      <c r="G88" s="190">
        <f>ROUND(E88*F88,2)</f>
        <v>0</v>
      </c>
    </row>
    <row r="89" spans="1:7" ht="20.149999999999999" customHeight="1" x14ac:dyDescent="0.2">
      <c r="A89" s="276"/>
      <c r="B89" s="183">
        <f t="shared" si="14"/>
        <v>0</v>
      </c>
      <c r="C89" s="283"/>
      <c r="D89" s="278"/>
      <c r="E89" s="279"/>
      <c r="F89" s="280"/>
      <c r="G89" s="190">
        <f>ROUND(E89*F89,2)</f>
        <v>0</v>
      </c>
    </row>
    <row r="90" spans="1:7" ht="20.149999999999999" customHeight="1" x14ac:dyDescent="0.2">
      <c r="A90" s="276"/>
      <c r="B90" s="183">
        <f t="shared" si="14"/>
        <v>0</v>
      </c>
      <c r="C90" s="285"/>
      <c r="D90" s="278"/>
      <c r="E90" s="279"/>
      <c r="F90" s="280"/>
      <c r="G90" s="190">
        <f>ROUND(E90*F90,2)</f>
        <v>0</v>
      </c>
    </row>
    <row r="91" spans="1:7" ht="20.149999999999999" customHeight="1" x14ac:dyDescent="0.2">
      <c r="A91" s="276"/>
      <c r="B91" s="183">
        <f t="shared" si="14"/>
        <v>0</v>
      </c>
      <c r="C91" s="285"/>
      <c r="D91" s="278"/>
      <c r="E91" s="279"/>
      <c r="F91" s="280"/>
      <c r="G91" s="190">
        <f>ROUND(E91*F91,2)</f>
        <v>0</v>
      </c>
    </row>
    <row r="92" spans="1:7" ht="20.149999999999999" customHeight="1" x14ac:dyDescent="0.2">
      <c r="A92" s="276"/>
      <c r="B92" s="183">
        <f t="shared" si="14"/>
        <v>0</v>
      </c>
      <c r="C92" s="285"/>
      <c r="D92" s="278"/>
      <c r="E92" s="279"/>
      <c r="F92" s="280"/>
      <c r="G92" s="190">
        <f t="shared" ref="G92:G96" si="15">ROUND(E92*F92,2)</f>
        <v>0</v>
      </c>
    </row>
    <row r="93" spans="1:7" ht="20.149999999999999" customHeight="1" x14ac:dyDescent="0.2">
      <c r="A93" s="276"/>
      <c r="B93" s="183">
        <f t="shared" si="14"/>
        <v>0</v>
      </c>
      <c r="C93" s="285"/>
      <c r="D93" s="278"/>
      <c r="E93" s="279"/>
      <c r="F93" s="280"/>
      <c r="G93" s="190">
        <f t="shared" si="15"/>
        <v>0</v>
      </c>
    </row>
    <row r="94" spans="1:7" ht="20.149999999999999" customHeight="1" x14ac:dyDescent="0.2">
      <c r="A94" s="276"/>
      <c r="B94" s="183">
        <f t="shared" si="14"/>
        <v>0</v>
      </c>
      <c r="C94" s="277"/>
      <c r="D94" s="278"/>
      <c r="E94" s="279"/>
      <c r="F94" s="280"/>
      <c r="G94" s="190">
        <f t="shared" si="15"/>
        <v>0</v>
      </c>
    </row>
    <row r="95" spans="1:7" ht="20.149999999999999" customHeight="1" x14ac:dyDescent="0.2">
      <c r="A95" s="276"/>
      <c r="B95" s="183">
        <f t="shared" si="14"/>
        <v>0</v>
      </c>
      <c r="C95" s="277"/>
      <c r="D95" s="278"/>
      <c r="E95" s="279"/>
      <c r="F95" s="280"/>
      <c r="G95" s="190">
        <f t="shared" si="15"/>
        <v>0</v>
      </c>
    </row>
    <row r="96" spans="1:7" ht="20.149999999999999" customHeight="1" x14ac:dyDescent="0.2">
      <c r="A96" s="276"/>
      <c r="B96" s="183">
        <f t="shared" si="14"/>
        <v>0</v>
      </c>
      <c r="C96" s="277"/>
      <c r="D96" s="278"/>
      <c r="E96" s="279"/>
      <c r="F96" s="280"/>
      <c r="G96" s="190">
        <f t="shared" si="15"/>
        <v>0</v>
      </c>
    </row>
    <row r="97" spans="1:7" ht="20.149999999999999" customHeight="1" x14ac:dyDescent="0.2">
      <c r="A97" s="191"/>
      <c r="B97" s="166"/>
      <c r="C97" s="171"/>
      <c r="D97" s="166"/>
      <c r="E97" s="167"/>
      <c r="F97" s="186" t="s">
        <v>40</v>
      </c>
      <c r="G97" s="187">
        <f>SUBTOTAL(9,G88:G96)</f>
        <v>0</v>
      </c>
    </row>
    <row r="98" spans="1:7" ht="20.149999999999999" customHeight="1" thickBot="1" x14ac:dyDescent="0.25">
      <c r="A98" s="192"/>
      <c r="B98" s="193"/>
      <c r="C98" s="194"/>
      <c r="D98" s="193"/>
      <c r="E98" s="195"/>
      <c r="F98" s="196"/>
      <c r="G98" s="197"/>
    </row>
    <row r="99" spans="1:7" ht="20.149999999999999" customHeight="1" thickBot="1" x14ac:dyDescent="0.25">
      <c r="A99" s="252" t="str">
        <f>B57</f>
        <v>1-2</v>
      </c>
      <c r="B99" s="250" t="str">
        <f>C57</f>
        <v>Preparación y limpieza</v>
      </c>
      <c r="C99" s="198"/>
      <c r="D99" s="198" t="s">
        <v>41</v>
      </c>
      <c r="E99" s="199"/>
      <c r="F99" s="200" t="s">
        <v>42</v>
      </c>
      <c r="G99" s="201">
        <f>SUBTOTAL(9,G62:G98)</f>
        <v>0</v>
      </c>
    </row>
    <row r="100" spans="1:7" ht="20.149999999999999" customHeight="1" thickTop="1" thickBot="1" x14ac:dyDescent="0.25"/>
    <row r="101" spans="1:7" ht="20.149999999999999" customHeight="1" thickTop="1" x14ac:dyDescent="0.2">
      <c r="A101" s="315" t="s">
        <v>44</v>
      </c>
      <c r="B101" s="316"/>
      <c r="C101" s="316"/>
      <c r="D101" s="316"/>
      <c r="E101" s="316"/>
      <c r="F101" s="316"/>
      <c r="G101" s="317"/>
    </row>
    <row r="102" spans="1:7" ht="20.149999999999999" customHeight="1" x14ac:dyDescent="0.2">
      <c r="A102" s="156" t="s">
        <v>823</v>
      </c>
      <c r="B102" s="157" t="str">
        <f>Comitente</f>
        <v>DIRECCIÓN ARQUITECTURA</v>
      </c>
      <c r="C102" s="158"/>
      <c r="D102" s="159"/>
      <c r="E102" s="159"/>
      <c r="F102" s="160"/>
      <c r="G102" s="161"/>
    </row>
    <row r="103" spans="1:7" ht="20.149999999999999" customHeight="1" x14ac:dyDescent="0.2">
      <c r="A103" s="156" t="s">
        <v>824</v>
      </c>
      <c r="B103" s="157">
        <f>Contratista</f>
        <v>0</v>
      </c>
      <c r="C103" s="162"/>
      <c r="D103" s="162"/>
      <c r="E103" s="162"/>
      <c r="F103" s="157"/>
      <c r="G103" s="163"/>
    </row>
    <row r="104" spans="1:7" ht="20.149999999999999" customHeight="1" x14ac:dyDescent="0.2">
      <c r="A104" s="156" t="s">
        <v>31</v>
      </c>
      <c r="B104" s="157" t="str">
        <f>Obra</f>
        <v>CONSOLIDACION ESTRUCTURAL EDIFICIO 9 DE JULIO</v>
      </c>
      <c r="C104" s="162"/>
      <c r="D104" s="162"/>
      <c r="E104" s="162"/>
      <c r="F104" s="157" t="s">
        <v>45</v>
      </c>
      <c r="G104" s="163">
        <f>Fecha_Base</f>
        <v>0</v>
      </c>
    </row>
    <row r="105" spans="1:7" ht="20.149999999999999" customHeight="1" x14ac:dyDescent="0.2">
      <c r="A105" s="164" t="s">
        <v>822</v>
      </c>
      <c r="B105" s="165" t="str">
        <f>Ubicación</f>
        <v>DEPARTAMENTO CAPITAL</v>
      </c>
      <c r="C105" s="165"/>
      <c r="D105" s="166"/>
      <c r="E105" s="167"/>
      <c r="F105" s="168"/>
      <c r="G105" s="169"/>
    </row>
    <row r="106" spans="1:7" ht="20.149999999999999" customHeight="1" x14ac:dyDescent="0.2">
      <c r="A106" s="164" t="s">
        <v>46</v>
      </c>
      <c r="B106" s="262">
        <f>CyP!A18</f>
        <v>1</v>
      </c>
      <c r="C106" s="171" t="str">
        <f>IF(B106="","",VLOOKUP(B106,Computo_Presupuesto,2,FALSE))</f>
        <v>TRABAJOS PRELIMINARES</v>
      </c>
      <c r="D106" s="172"/>
      <c r="E106" s="167"/>
      <c r="F106" s="168"/>
      <c r="G106" s="169"/>
    </row>
    <row r="107" spans="1:7" ht="20.149999999999999" customHeight="1" x14ac:dyDescent="0.2">
      <c r="A107" s="164" t="s">
        <v>32</v>
      </c>
      <c r="B107" s="262" t="s">
        <v>1193</v>
      </c>
      <c r="C107" s="171" t="str">
        <f>IF(B107=0,"",VLOOKUP(B107,Computo_Presupuesto,2,FALSE))</f>
        <v>Extracción de revestimientos</v>
      </c>
      <c r="D107" s="166"/>
      <c r="E107" s="167"/>
      <c r="F107" s="165" t="s">
        <v>33</v>
      </c>
      <c r="G107" s="173" t="str">
        <f>IF(B107=0,"",VLOOKUP(B107,Computo_Presupuesto,4,FALSE))</f>
        <v>m2</v>
      </c>
    </row>
    <row r="108" spans="1:7" ht="20.149999999999999" customHeight="1" x14ac:dyDescent="0.2">
      <c r="A108" s="164"/>
      <c r="B108" s="165"/>
      <c r="C108" s="171"/>
      <c r="D108" s="166"/>
      <c r="E108" s="167"/>
      <c r="F108" s="171"/>
      <c r="G108" s="174"/>
    </row>
    <row r="109" spans="1:7" ht="20.149999999999999" customHeight="1" x14ac:dyDescent="0.2">
      <c r="A109" s="312" t="s">
        <v>685</v>
      </c>
      <c r="B109" s="313"/>
      <c r="C109" s="314" t="s">
        <v>0</v>
      </c>
      <c r="D109" s="314" t="s">
        <v>34</v>
      </c>
      <c r="E109" s="318" t="s">
        <v>35</v>
      </c>
      <c r="F109" s="319" t="s">
        <v>36</v>
      </c>
      <c r="G109" s="320" t="s">
        <v>37</v>
      </c>
    </row>
    <row r="110" spans="1:7" ht="20.149999999999999" customHeight="1" x14ac:dyDescent="0.2">
      <c r="A110" s="175" t="s">
        <v>686</v>
      </c>
      <c r="B110" s="176" t="s">
        <v>687</v>
      </c>
      <c r="C110" s="314"/>
      <c r="D110" s="314"/>
      <c r="E110" s="318"/>
      <c r="F110" s="319"/>
      <c r="G110" s="320"/>
    </row>
    <row r="111" spans="1:7" ht="20.149999999999999" customHeight="1" x14ac:dyDescent="0.2">
      <c r="A111" s="275"/>
      <c r="B111" s="177"/>
      <c r="C111" s="178" t="s">
        <v>825</v>
      </c>
      <c r="D111" s="179"/>
      <c r="E111" s="180"/>
      <c r="F111" s="181"/>
      <c r="G111" s="182"/>
    </row>
    <row r="112" spans="1:7" ht="20.149999999999999" customHeight="1" x14ac:dyDescent="0.2">
      <c r="A112" s="276"/>
      <c r="B112" s="183">
        <f t="shared" ref="B112:B123" si="16">IF(A112=0,0,VLOOKUP(A112,Tabla_Indices,2,FALSE))</f>
        <v>0</v>
      </c>
      <c r="C112" s="277"/>
      <c r="D112" s="278"/>
      <c r="E112" s="279"/>
      <c r="F112" s="280"/>
      <c r="G112" s="184">
        <f>ROUND(E112*F112,2)</f>
        <v>0</v>
      </c>
    </row>
    <row r="113" spans="1:7" ht="20.149999999999999" customHeight="1" x14ac:dyDescent="0.2">
      <c r="A113" s="281"/>
      <c r="B113" s="183">
        <f t="shared" si="16"/>
        <v>0</v>
      </c>
      <c r="C113" s="277"/>
      <c r="D113" s="278"/>
      <c r="E113" s="279"/>
      <c r="F113" s="280"/>
      <c r="G113" s="184">
        <f t="shared" ref="G113:G123" si="17">ROUND(E113*F113,2)</f>
        <v>0</v>
      </c>
    </row>
    <row r="114" spans="1:7" ht="20.149999999999999" customHeight="1" x14ac:dyDescent="0.2">
      <c r="A114" s="276"/>
      <c r="B114" s="183">
        <f t="shared" si="16"/>
        <v>0</v>
      </c>
      <c r="C114" s="277"/>
      <c r="D114" s="278"/>
      <c r="E114" s="279"/>
      <c r="F114" s="280"/>
      <c r="G114" s="184">
        <f t="shared" si="17"/>
        <v>0</v>
      </c>
    </row>
    <row r="115" spans="1:7" ht="20.149999999999999" customHeight="1" x14ac:dyDescent="0.2">
      <c r="A115" s="276"/>
      <c r="B115" s="183">
        <f t="shared" si="16"/>
        <v>0</v>
      </c>
      <c r="C115" s="277"/>
      <c r="D115" s="278"/>
      <c r="E115" s="279"/>
      <c r="F115" s="280"/>
      <c r="G115" s="184">
        <f t="shared" si="17"/>
        <v>0</v>
      </c>
    </row>
    <row r="116" spans="1:7" ht="20.149999999999999" customHeight="1" x14ac:dyDescent="0.2">
      <c r="A116" s="276"/>
      <c r="B116" s="183">
        <f t="shared" si="16"/>
        <v>0</v>
      </c>
      <c r="C116" s="277"/>
      <c r="D116" s="278"/>
      <c r="E116" s="282"/>
      <c r="F116" s="280"/>
      <c r="G116" s="184">
        <f t="shared" si="17"/>
        <v>0</v>
      </c>
    </row>
    <row r="117" spans="1:7" ht="20.149999999999999" customHeight="1" x14ac:dyDescent="0.2">
      <c r="A117" s="276"/>
      <c r="B117" s="183">
        <f t="shared" si="16"/>
        <v>0</v>
      </c>
      <c r="C117" s="277"/>
      <c r="D117" s="278"/>
      <c r="E117" s="282"/>
      <c r="F117" s="280"/>
      <c r="G117" s="184">
        <f t="shared" si="17"/>
        <v>0</v>
      </c>
    </row>
    <row r="118" spans="1:7" ht="20.149999999999999" customHeight="1" x14ac:dyDescent="0.2">
      <c r="A118" s="276"/>
      <c r="B118" s="183">
        <f t="shared" si="16"/>
        <v>0</v>
      </c>
      <c r="C118" s="277"/>
      <c r="D118" s="278"/>
      <c r="E118" s="279"/>
      <c r="F118" s="280"/>
      <c r="G118" s="184">
        <f t="shared" si="17"/>
        <v>0</v>
      </c>
    </row>
    <row r="119" spans="1:7" ht="20.149999999999999" customHeight="1" x14ac:dyDescent="0.2">
      <c r="A119" s="276"/>
      <c r="B119" s="183">
        <f t="shared" si="16"/>
        <v>0</v>
      </c>
      <c r="C119" s="277"/>
      <c r="D119" s="278"/>
      <c r="E119" s="279"/>
      <c r="F119" s="280"/>
      <c r="G119" s="184">
        <f t="shared" si="17"/>
        <v>0</v>
      </c>
    </row>
    <row r="120" spans="1:7" ht="20.149999999999999" customHeight="1" x14ac:dyDescent="0.2">
      <c r="A120" s="276"/>
      <c r="B120" s="183">
        <f t="shared" si="16"/>
        <v>0</v>
      </c>
      <c r="C120" s="277"/>
      <c r="D120" s="278"/>
      <c r="E120" s="279"/>
      <c r="F120" s="280"/>
      <c r="G120" s="184">
        <f t="shared" si="17"/>
        <v>0</v>
      </c>
    </row>
    <row r="121" spans="1:7" ht="20.149999999999999" customHeight="1" x14ac:dyDescent="0.2">
      <c r="A121" s="276"/>
      <c r="B121" s="183">
        <f t="shared" si="16"/>
        <v>0</v>
      </c>
      <c r="C121" s="277"/>
      <c r="D121" s="278"/>
      <c r="E121" s="279"/>
      <c r="F121" s="280"/>
      <c r="G121" s="184">
        <f t="shared" si="17"/>
        <v>0</v>
      </c>
    </row>
    <row r="122" spans="1:7" ht="20.149999999999999" customHeight="1" x14ac:dyDescent="0.2">
      <c r="A122" s="276"/>
      <c r="B122" s="183">
        <f t="shared" si="16"/>
        <v>0</v>
      </c>
      <c r="C122" s="277"/>
      <c r="D122" s="278"/>
      <c r="E122" s="279"/>
      <c r="F122" s="280"/>
      <c r="G122" s="184">
        <f t="shared" si="17"/>
        <v>0</v>
      </c>
    </row>
    <row r="123" spans="1:7" ht="20.149999999999999" customHeight="1" x14ac:dyDescent="0.2">
      <c r="A123" s="276"/>
      <c r="B123" s="183">
        <f t="shared" si="16"/>
        <v>0</v>
      </c>
      <c r="C123" s="277"/>
      <c r="D123" s="278"/>
      <c r="E123" s="279"/>
      <c r="F123" s="280"/>
      <c r="G123" s="184">
        <f t="shared" si="17"/>
        <v>0</v>
      </c>
    </row>
    <row r="124" spans="1:7" ht="20.149999999999999" customHeight="1" x14ac:dyDescent="0.2">
      <c r="A124" s="185"/>
      <c r="B124" s="171"/>
      <c r="C124" s="171"/>
      <c r="D124" s="166"/>
      <c r="E124" s="167"/>
      <c r="F124" s="186" t="s">
        <v>38</v>
      </c>
      <c r="G124" s="187">
        <f>SUBTOTAL(9,G112:G123)</f>
        <v>0</v>
      </c>
    </row>
    <row r="125" spans="1:7" ht="20.149999999999999" customHeight="1" x14ac:dyDescent="0.2">
      <c r="A125" s="185"/>
      <c r="B125" s="171"/>
      <c r="C125" s="188" t="s">
        <v>826</v>
      </c>
      <c r="D125" s="166"/>
      <c r="E125" s="167"/>
      <c r="F125" s="168"/>
      <c r="G125" s="189"/>
    </row>
    <row r="126" spans="1:7" ht="20.149999999999999" customHeight="1" x14ac:dyDescent="0.2">
      <c r="A126" s="276"/>
      <c r="B126" s="183">
        <f t="shared" ref="B126:B135" si="18">IF(A126=0,0,VLOOKUP(A126,Tabla_Indices,2,FALSE))</f>
        <v>0</v>
      </c>
      <c r="C126" s="283"/>
      <c r="D126" s="278"/>
      <c r="E126" s="279"/>
      <c r="F126" s="280"/>
      <c r="G126" s="184">
        <f>ROUND(E126*F126,2)</f>
        <v>0</v>
      </c>
    </row>
    <row r="127" spans="1:7" ht="20.149999999999999" customHeight="1" x14ac:dyDescent="0.2">
      <c r="A127" s="276"/>
      <c r="B127" s="183">
        <f t="shared" si="18"/>
        <v>0</v>
      </c>
      <c r="C127" s="277"/>
      <c r="D127" s="278"/>
      <c r="E127" s="279"/>
      <c r="F127" s="280"/>
      <c r="G127" s="184">
        <f>ROUND(E127*F127,2)</f>
        <v>0</v>
      </c>
    </row>
    <row r="128" spans="1:7" ht="20.149999999999999" customHeight="1" x14ac:dyDescent="0.2">
      <c r="A128" s="276"/>
      <c r="B128" s="183">
        <f t="shared" si="18"/>
        <v>0</v>
      </c>
      <c r="C128" s="277"/>
      <c r="D128" s="278"/>
      <c r="E128" s="279"/>
      <c r="F128" s="280"/>
      <c r="G128" s="184">
        <f t="shared" ref="G128:G135" si="19">ROUND(E128*F128,2)</f>
        <v>0</v>
      </c>
    </row>
    <row r="129" spans="1:7" ht="20.149999999999999" customHeight="1" x14ac:dyDescent="0.2">
      <c r="A129" s="276"/>
      <c r="B129" s="183">
        <f t="shared" ref="B129:B130" si="20">IF(A129=0,0,VLOOKUP(A129,Tabla_Indices,2,FALSE))</f>
        <v>0</v>
      </c>
      <c r="C129" s="277"/>
      <c r="D129" s="278"/>
      <c r="E129" s="279"/>
      <c r="F129" s="280"/>
      <c r="G129" s="184">
        <f t="shared" ref="G129:G130" si="21">ROUND(E129*F129,2)</f>
        <v>0</v>
      </c>
    </row>
    <row r="130" spans="1:7" ht="20.149999999999999" customHeight="1" x14ac:dyDescent="0.2">
      <c r="A130" s="276"/>
      <c r="B130" s="183">
        <f t="shared" si="20"/>
        <v>0</v>
      </c>
      <c r="C130" s="277"/>
      <c r="D130" s="278"/>
      <c r="E130" s="279"/>
      <c r="F130" s="280"/>
      <c r="G130" s="184">
        <f t="shared" si="21"/>
        <v>0</v>
      </c>
    </row>
    <row r="131" spans="1:7" ht="20.149999999999999" customHeight="1" x14ac:dyDescent="0.2">
      <c r="A131" s="276"/>
      <c r="B131" s="183">
        <f t="shared" si="18"/>
        <v>0</v>
      </c>
      <c r="C131" s="277"/>
      <c r="D131" s="278"/>
      <c r="E131" s="279"/>
      <c r="F131" s="280"/>
      <c r="G131" s="184">
        <f t="shared" si="19"/>
        <v>0</v>
      </c>
    </row>
    <row r="132" spans="1:7" ht="20.149999999999999" customHeight="1" x14ac:dyDescent="0.2">
      <c r="A132" s="276"/>
      <c r="B132" s="183">
        <f t="shared" si="18"/>
        <v>0</v>
      </c>
      <c r="C132" s="277"/>
      <c r="D132" s="278"/>
      <c r="E132" s="279"/>
      <c r="F132" s="280"/>
      <c r="G132" s="184">
        <f t="shared" si="19"/>
        <v>0</v>
      </c>
    </row>
    <row r="133" spans="1:7" ht="20.149999999999999" customHeight="1" x14ac:dyDescent="0.2">
      <c r="A133" s="276"/>
      <c r="B133" s="183">
        <f t="shared" si="18"/>
        <v>0</v>
      </c>
      <c r="C133" s="277"/>
      <c r="D133" s="278"/>
      <c r="E133" s="279"/>
      <c r="F133" s="280"/>
      <c r="G133" s="184">
        <f t="shared" si="19"/>
        <v>0</v>
      </c>
    </row>
    <row r="134" spans="1:7" ht="20.149999999999999" customHeight="1" x14ac:dyDescent="0.2">
      <c r="A134" s="276"/>
      <c r="B134" s="183">
        <f t="shared" si="18"/>
        <v>0</v>
      </c>
      <c r="C134" s="277"/>
      <c r="D134" s="278"/>
      <c r="E134" s="279"/>
      <c r="F134" s="280"/>
      <c r="G134" s="184">
        <f t="shared" si="19"/>
        <v>0</v>
      </c>
    </row>
    <row r="135" spans="1:7" ht="20.149999999999999" customHeight="1" x14ac:dyDescent="0.2">
      <c r="A135" s="276"/>
      <c r="B135" s="183">
        <f t="shared" si="18"/>
        <v>0</v>
      </c>
      <c r="C135" s="277"/>
      <c r="D135" s="278"/>
      <c r="E135" s="279"/>
      <c r="F135" s="280"/>
      <c r="G135" s="184">
        <f t="shared" si="19"/>
        <v>0</v>
      </c>
    </row>
    <row r="136" spans="1:7" ht="20.149999999999999" customHeight="1" x14ac:dyDescent="0.2">
      <c r="A136" s="185"/>
      <c r="B136" s="171"/>
      <c r="C136" s="171"/>
      <c r="D136" s="166"/>
      <c r="E136" s="167"/>
      <c r="F136" s="186" t="s">
        <v>39</v>
      </c>
      <c r="G136" s="187">
        <f>SUBTOTAL(9,G126:G135)</f>
        <v>0</v>
      </c>
    </row>
    <row r="137" spans="1:7" ht="20.149999999999999" customHeight="1" x14ac:dyDescent="0.2">
      <c r="A137" s="185"/>
      <c r="B137" s="171"/>
      <c r="C137" s="188" t="s">
        <v>827</v>
      </c>
      <c r="D137" s="166"/>
      <c r="E137" s="167"/>
      <c r="F137" s="171"/>
      <c r="G137" s="189"/>
    </row>
    <row r="138" spans="1:7" ht="20.149999999999999" customHeight="1" x14ac:dyDescent="0.2">
      <c r="A138" s="276"/>
      <c r="B138" s="183">
        <f t="shared" ref="B138:B146" si="22">IF(A138=0,0,VLOOKUP(A138,Tabla_Indices,2,FALSE))</f>
        <v>0</v>
      </c>
      <c r="C138" s="277"/>
      <c r="D138" s="278"/>
      <c r="E138" s="279"/>
      <c r="F138" s="284"/>
      <c r="G138" s="190">
        <f>ROUND(E138*F138,2)</f>
        <v>0</v>
      </c>
    </row>
    <row r="139" spans="1:7" ht="20.149999999999999" customHeight="1" x14ac:dyDescent="0.2">
      <c r="A139" s="276"/>
      <c r="B139" s="183">
        <f t="shared" si="22"/>
        <v>0</v>
      </c>
      <c r="C139" s="283"/>
      <c r="D139" s="278"/>
      <c r="E139" s="279"/>
      <c r="F139" s="280"/>
      <c r="G139" s="190">
        <f>ROUND(E139*F139,2)</f>
        <v>0</v>
      </c>
    </row>
    <row r="140" spans="1:7" ht="20.149999999999999" customHeight="1" x14ac:dyDescent="0.2">
      <c r="A140" s="276"/>
      <c r="B140" s="183">
        <f t="shared" si="22"/>
        <v>0</v>
      </c>
      <c r="C140" s="285"/>
      <c r="D140" s="278"/>
      <c r="E140" s="279"/>
      <c r="F140" s="280"/>
      <c r="G140" s="190">
        <f>ROUND(E140*F140,2)</f>
        <v>0</v>
      </c>
    </row>
    <row r="141" spans="1:7" ht="20.149999999999999" customHeight="1" x14ac:dyDescent="0.2">
      <c r="A141" s="276"/>
      <c r="B141" s="183">
        <f t="shared" si="22"/>
        <v>0</v>
      </c>
      <c r="C141" s="285"/>
      <c r="D141" s="278"/>
      <c r="E141" s="279"/>
      <c r="F141" s="280"/>
      <c r="G141" s="190">
        <f>ROUND(E141*F141,2)</f>
        <v>0</v>
      </c>
    </row>
    <row r="142" spans="1:7" ht="20.149999999999999" customHeight="1" x14ac:dyDescent="0.2">
      <c r="A142" s="276"/>
      <c r="B142" s="183">
        <f t="shared" si="22"/>
        <v>0</v>
      </c>
      <c r="C142" s="285"/>
      <c r="D142" s="278"/>
      <c r="E142" s="279"/>
      <c r="F142" s="280"/>
      <c r="G142" s="190">
        <f t="shared" ref="G142:G146" si="23">ROUND(E142*F142,2)</f>
        <v>0</v>
      </c>
    </row>
    <row r="143" spans="1:7" ht="20.149999999999999" customHeight="1" x14ac:dyDescent="0.2">
      <c r="A143" s="276"/>
      <c r="B143" s="183">
        <f t="shared" si="22"/>
        <v>0</v>
      </c>
      <c r="C143" s="285"/>
      <c r="D143" s="278"/>
      <c r="E143" s="279"/>
      <c r="F143" s="280"/>
      <c r="G143" s="190">
        <f t="shared" si="23"/>
        <v>0</v>
      </c>
    </row>
    <row r="144" spans="1:7" ht="20.149999999999999" customHeight="1" x14ac:dyDescent="0.2">
      <c r="A144" s="276"/>
      <c r="B144" s="183">
        <f t="shared" si="22"/>
        <v>0</v>
      </c>
      <c r="C144" s="277"/>
      <c r="D144" s="278"/>
      <c r="E144" s="279"/>
      <c r="F144" s="280"/>
      <c r="G144" s="190">
        <f t="shared" si="23"/>
        <v>0</v>
      </c>
    </row>
    <row r="145" spans="1:7" ht="20.149999999999999" customHeight="1" x14ac:dyDescent="0.2">
      <c r="A145" s="276"/>
      <c r="B145" s="183">
        <f t="shared" si="22"/>
        <v>0</v>
      </c>
      <c r="C145" s="277"/>
      <c r="D145" s="278"/>
      <c r="E145" s="279"/>
      <c r="F145" s="280"/>
      <c r="G145" s="190">
        <f t="shared" si="23"/>
        <v>0</v>
      </c>
    </row>
    <row r="146" spans="1:7" ht="20.149999999999999" customHeight="1" x14ac:dyDescent="0.2">
      <c r="A146" s="276"/>
      <c r="B146" s="183">
        <f t="shared" si="22"/>
        <v>0</v>
      </c>
      <c r="C146" s="277"/>
      <c r="D146" s="278"/>
      <c r="E146" s="279"/>
      <c r="F146" s="280"/>
      <c r="G146" s="190">
        <f t="shared" si="23"/>
        <v>0</v>
      </c>
    </row>
    <row r="147" spans="1:7" ht="20.149999999999999" customHeight="1" x14ac:dyDescent="0.2">
      <c r="A147" s="191"/>
      <c r="B147" s="166"/>
      <c r="C147" s="171"/>
      <c r="D147" s="166"/>
      <c r="E147" s="167"/>
      <c r="F147" s="186" t="s">
        <v>40</v>
      </c>
      <c r="G147" s="187">
        <f>SUBTOTAL(9,G138:G146)</f>
        <v>0</v>
      </c>
    </row>
    <row r="148" spans="1:7" ht="20.149999999999999" customHeight="1" thickBot="1" x14ac:dyDescent="0.25">
      <c r="A148" s="192"/>
      <c r="B148" s="193"/>
      <c r="C148" s="194"/>
      <c r="D148" s="193"/>
      <c r="E148" s="195"/>
      <c r="F148" s="196"/>
      <c r="G148" s="197"/>
    </row>
    <row r="149" spans="1:7" ht="20.149999999999999" customHeight="1" thickBot="1" x14ac:dyDescent="0.25">
      <c r="A149" s="252" t="str">
        <f>B107</f>
        <v>1-3</v>
      </c>
      <c r="B149" s="250" t="str">
        <f>C107</f>
        <v>Extracción de revestimientos</v>
      </c>
      <c r="C149" s="198"/>
      <c r="D149" s="198" t="s">
        <v>41</v>
      </c>
      <c r="E149" s="199"/>
      <c r="F149" s="200" t="s">
        <v>42</v>
      </c>
      <c r="G149" s="201">
        <f>SUBTOTAL(9,G112:G148)</f>
        <v>0</v>
      </c>
    </row>
    <row r="150" spans="1:7" ht="20.149999999999999" customHeight="1" thickTop="1" thickBot="1" x14ac:dyDescent="0.25"/>
    <row r="151" spans="1:7" ht="20.149999999999999" customHeight="1" thickTop="1" x14ac:dyDescent="0.2">
      <c r="A151" s="315" t="s">
        <v>44</v>
      </c>
      <c r="B151" s="316"/>
      <c r="C151" s="316"/>
      <c r="D151" s="316"/>
      <c r="E151" s="316"/>
      <c r="F151" s="316"/>
      <c r="G151" s="317"/>
    </row>
    <row r="152" spans="1:7" ht="20.149999999999999" customHeight="1" x14ac:dyDescent="0.2">
      <c r="A152" s="156" t="s">
        <v>823</v>
      </c>
      <c r="B152" s="157" t="str">
        <f>Comitente</f>
        <v>DIRECCIÓN ARQUITECTURA</v>
      </c>
      <c r="C152" s="158"/>
      <c r="D152" s="159"/>
      <c r="E152" s="159"/>
      <c r="F152" s="160"/>
      <c r="G152" s="161"/>
    </row>
    <row r="153" spans="1:7" ht="20.149999999999999" customHeight="1" x14ac:dyDescent="0.2">
      <c r="A153" s="156" t="s">
        <v>824</v>
      </c>
      <c r="B153" s="157">
        <f>Contratista</f>
        <v>0</v>
      </c>
      <c r="C153" s="162"/>
      <c r="D153" s="162"/>
      <c r="E153" s="162"/>
      <c r="F153" s="157"/>
      <c r="G153" s="163"/>
    </row>
    <row r="154" spans="1:7" ht="20.149999999999999" customHeight="1" x14ac:dyDescent="0.2">
      <c r="A154" s="156" t="s">
        <v>31</v>
      </c>
      <c r="B154" s="157" t="str">
        <f>Obra</f>
        <v>CONSOLIDACION ESTRUCTURAL EDIFICIO 9 DE JULIO</v>
      </c>
      <c r="C154" s="162"/>
      <c r="D154" s="162"/>
      <c r="E154" s="162"/>
      <c r="F154" s="157" t="s">
        <v>45</v>
      </c>
      <c r="G154" s="163">
        <f>Fecha_Base</f>
        <v>0</v>
      </c>
    </row>
    <row r="155" spans="1:7" ht="20.149999999999999" customHeight="1" x14ac:dyDescent="0.2">
      <c r="A155" s="164" t="s">
        <v>822</v>
      </c>
      <c r="B155" s="165" t="str">
        <f>Ubicación</f>
        <v>DEPARTAMENTO CAPITAL</v>
      </c>
      <c r="C155" s="165"/>
      <c r="D155" s="166"/>
      <c r="E155" s="167"/>
      <c r="F155" s="168"/>
      <c r="G155" s="169"/>
    </row>
    <row r="156" spans="1:7" ht="20.149999999999999" customHeight="1" x14ac:dyDescent="0.2">
      <c r="A156" s="164" t="s">
        <v>46</v>
      </c>
      <c r="B156" s="287">
        <v>1</v>
      </c>
      <c r="C156" s="171" t="str">
        <f>IF(B156="","",VLOOKUP(B156,Computo_Presupuesto,2,FALSE))</f>
        <v>TRABAJOS PRELIMINARES</v>
      </c>
      <c r="D156" s="172"/>
      <c r="E156" s="167"/>
      <c r="F156" s="168"/>
      <c r="G156" s="169"/>
    </row>
    <row r="157" spans="1:7" ht="20.149999999999999" customHeight="1" x14ac:dyDescent="0.2">
      <c r="A157" s="164" t="s">
        <v>32</v>
      </c>
      <c r="B157" s="262" t="s">
        <v>1608</v>
      </c>
      <c r="C157" s="171" t="str">
        <f>IF(B157=0,"",VLOOKUP(B157,Computo_Presupuesto,2,FALSE))</f>
        <v>Extracción de cubierta existente</v>
      </c>
      <c r="D157" s="166"/>
      <c r="E157" s="167"/>
      <c r="F157" s="165" t="s">
        <v>33</v>
      </c>
      <c r="G157" s="173" t="str">
        <f>IF(B157=0,"",VLOOKUP(B157,Computo_Presupuesto,4,FALSE))</f>
        <v>gl</v>
      </c>
    </row>
    <row r="158" spans="1:7" ht="20.149999999999999" customHeight="1" x14ac:dyDescent="0.2">
      <c r="A158" s="164"/>
      <c r="B158" s="165"/>
      <c r="C158" s="171"/>
      <c r="D158" s="166"/>
      <c r="E158" s="167"/>
      <c r="F158" s="171"/>
      <c r="G158" s="174"/>
    </row>
    <row r="159" spans="1:7" ht="20.149999999999999" customHeight="1" x14ac:dyDescent="0.2">
      <c r="A159" s="312" t="s">
        <v>685</v>
      </c>
      <c r="B159" s="313"/>
      <c r="C159" s="314" t="s">
        <v>0</v>
      </c>
      <c r="D159" s="314" t="s">
        <v>34</v>
      </c>
      <c r="E159" s="318" t="s">
        <v>35</v>
      </c>
      <c r="F159" s="319" t="s">
        <v>36</v>
      </c>
      <c r="G159" s="320" t="s">
        <v>37</v>
      </c>
    </row>
    <row r="160" spans="1:7" s="15" customFormat="1" ht="20.149999999999999" customHeight="1" x14ac:dyDescent="0.2">
      <c r="A160" s="175" t="s">
        <v>686</v>
      </c>
      <c r="B160" s="176" t="s">
        <v>687</v>
      </c>
      <c r="C160" s="314"/>
      <c r="D160" s="314"/>
      <c r="E160" s="318"/>
      <c r="F160" s="319"/>
      <c r="G160" s="320"/>
    </row>
    <row r="161" spans="1:7" ht="20.149999999999999" customHeight="1" x14ac:dyDescent="0.2">
      <c r="A161" s="297"/>
      <c r="B161" s="177"/>
      <c r="C161" s="178" t="s">
        <v>825</v>
      </c>
      <c r="D161" s="179"/>
      <c r="E161" s="180"/>
      <c r="F161" s="181"/>
      <c r="G161" s="182"/>
    </row>
    <row r="162" spans="1:7" ht="20.149999999999999" customHeight="1" x14ac:dyDescent="0.2">
      <c r="A162" s="276"/>
      <c r="B162" s="183">
        <f t="shared" ref="B162:B173" si="24">IF(A162=0,0,VLOOKUP(A162,Tabla_Indices,2,FALSE))</f>
        <v>0</v>
      </c>
      <c r="C162" s="277"/>
      <c r="D162" s="278"/>
      <c r="E162" s="279"/>
      <c r="F162" s="280"/>
      <c r="G162" s="184">
        <f>ROUND(E162*F162,2)</f>
        <v>0</v>
      </c>
    </row>
    <row r="163" spans="1:7" ht="20.149999999999999" customHeight="1" x14ac:dyDescent="0.2">
      <c r="A163" s="281"/>
      <c r="B163" s="183">
        <f t="shared" si="24"/>
        <v>0</v>
      </c>
      <c r="C163" s="277"/>
      <c r="D163" s="278"/>
      <c r="E163" s="279"/>
      <c r="F163" s="280"/>
      <c r="G163" s="184">
        <f t="shared" ref="G163:G173" si="25">ROUND(E163*F163,2)</f>
        <v>0</v>
      </c>
    </row>
    <row r="164" spans="1:7" ht="20.149999999999999" customHeight="1" x14ac:dyDescent="0.2">
      <c r="A164" s="276"/>
      <c r="B164" s="183">
        <f t="shared" si="24"/>
        <v>0</v>
      </c>
      <c r="C164" s="277"/>
      <c r="D164" s="278"/>
      <c r="E164" s="279"/>
      <c r="F164" s="280"/>
      <c r="G164" s="184">
        <f t="shared" si="25"/>
        <v>0</v>
      </c>
    </row>
    <row r="165" spans="1:7" ht="20.149999999999999" customHeight="1" x14ac:dyDescent="0.2">
      <c r="A165" s="276"/>
      <c r="B165" s="183">
        <f t="shared" si="24"/>
        <v>0</v>
      </c>
      <c r="C165" s="277"/>
      <c r="D165" s="278"/>
      <c r="E165" s="279"/>
      <c r="F165" s="280"/>
      <c r="G165" s="184">
        <f t="shared" si="25"/>
        <v>0</v>
      </c>
    </row>
    <row r="166" spans="1:7" ht="20.149999999999999" customHeight="1" x14ac:dyDescent="0.2">
      <c r="A166" s="276"/>
      <c r="B166" s="183">
        <f t="shared" si="24"/>
        <v>0</v>
      </c>
      <c r="C166" s="277"/>
      <c r="D166" s="278"/>
      <c r="E166" s="282"/>
      <c r="F166" s="280"/>
      <c r="G166" s="184">
        <f t="shared" si="25"/>
        <v>0</v>
      </c>
    </row>
    <row r="167" spans="1:7" ht="20.149999999999999" customHeight="1" x14ac:dyDescent="0.2">
      <c r="A167" s="276"/>
      <c r="B167" s="183">
        <f t="shared" si="24"/>
        <v>0</v>
      </c>
      <c r="C167" s="277"/>
      <c r="D167" s="278"/>
      <c r="E167" s="282"/>
      <c r="F167" s="280"/>
      <c r="G167" s="184">
        <f t="shared" si="25"/>
        <v>0</v>
      </c>
    </row>
    <row r="168" spans="1:7" ht="20.149999999999999" customHeight="1" x14ac:dyDescent="0.2">
      <c r="A168" s="276"/>
      <c r="B168" s="183">
        <f t="shared" si="24"/>
        <v>0</v>
      </c>
      <c r="C168" s="277"/>
      <c r="D168" s="278"/>
      <c r="E168" s="279"/>
      <c r="F168" s="280"/>
      <c r="G168" s="184">
        <f t="shared" si="25"/>
        <v>0</v>
      </c>
    </row>
    <row r="169" spans="1:7" ht="20.149999999999999" customHeight="1" x14ac:dyDescent="0.2">
      <c r="A169" s="276"/>
      <c r="B169" s="183">
        <f t="shared" si="24"/>
        <v>0</v>
      </c>
      <c r="C169" s="277"/>
      <c r="D169" s="278"/>
      <c r="E169" s="279"/>
      <c r="F169" s="280"/>
      <c r="G169" s="184">
        <f t="shared" si="25"/>
        <v>0</v>
      </c>
    </row>
    <row r="170" spans="1:7" ht="20.149999999999999" customHeight="1" x14ac:dyDescent="0.2">
      <c r="A170" s="276"/>
      <c r="B170" s="183">
        <f t="shared" si="24"/>
        <v>0</v>
      </c>
      <c r="C170" s="277"/>
      <c r="D170" s="278"/>
      <c r="E170" s="279"/>
      <c r="F170" s="280"/>
      <c r="G170" s="184">
        <f t="shared" si="25"/>
        <v>0</v>
      </c>
    </row>
    <row r="171" spans="1:7" ht="20.149999999999999" customHeight="1" x14ac:dyDescent="0.2">
      <c r="A171" s="276"/>
      <c r="B171" s="183">
        <f t="shared" si="24"/>
        <v>0</v>
      </c>
      <c r="C171" s="277"/>
      <c r="D171" s="278"/>
      <c r="E171" s="279"/>
      <c r="F171" s="280"/>
      <c r="G171" s="184">
        <f t="shared" si="25"/>
        <v>0</v>
      </c>
    </row>
    <row r="172" spans="1:7" ht="20.149999999999999" customHeight="1" x14ac:dyDescent="0.2">
      <c r="A172" s="276"/>
      <c r="B172" s="183">
        <f t="shared" si="24"/>
        <v>0</v>
      </c>
      <c r="C172" s="277"/>
      <c r="D172" s="278"/>
      <c r="E172" s="279"/>
      <c r="F172" s="280"/>
      <c r="G172" s="184">
        <f t="shared" si="25"/>
        <v>0</v>
      </c>
    </row>
    <row r="173" spans="1:7" ht="20.149999999999999" customHeight="1" x14ac:dyDescent="0.2">
      <c r="A173" s="276"/>
      <c r="B173" s="183">
        <f t="shared" si="24"/>
        <v>0</v>
      </c>
      <c r="C173" s="277"/>
      <c r="D173" s="278"/>
      <c r="E173" s="279"/>
      <c r="F173" s="280"/>
      <c r="G173" s="184">
        <f t="shared" si="25"/>
        <v>0</v>
      </c>
    </row>
    <row r="174" spans="1:7" ht="20.149999999999999" customHeight="1" x14ac:dyDescent="0.2">
      <c r="A174" s="185"/>
      <c r="B174" s="171"/>
      <c r="C174" s="171"/>
      <c r="D174" s="166"/>
      <c r="E174" s="167"/>
      <c r="F174" s="186" t="s">
        <v>38</v>
      </c>
      <c r="G174" s="187">
        <f>SUBTOTAL(9,G162:G173)</f>
        <v>0</v>
      </c>
    </row>
    <row r="175" spans="1:7" ht="20.149999999999999" customHeight="1" x14ac:dyDescent="0.2">
      <c r="A175" s="185"/>
      <c r="B175" s="171"/>
      <c r="C175" s="188" t="s">
        <v>826</v>
      </c>
      <c r="D175" s="166"/>
      <c r="E175" s="167"/>
      <c r="F175" s="168"/>
      <c r="G175" s="189"/>
    </row>
    <row r="176" spans="1:7" ht="20.149999999999999" customHeight="1" x14ac:dyDescent="0.2">
      <c r="A176" s="276"/>
      <c r="B176" s="183">
        <f t="shared" ref="B176:B185" si="26">IF(A176=0,0,VLOOKUP(A176,Tabla_Indices,2,FALSE))</f>
        <v>0</v>
      </c>
      <c r="C176" s="283"/>
      <c r="D176" s="278"/>
      <c r="E176" s="279"/>
      <c r="F176" s="280"/>
      <c r="G176" s="184">
        <f>ROUND(E176*F176,2)</f>
        <v>0</v>
      </c>
    </row>
    <row r="177" spans="1:7" ht="20.149999999999999" customHeight="1" x14ac:dyDescent="0.2">
      <c r="A177" s="276"/>
      <c r="B177" s="183">
        <f t="shared" si="26"/>
        <v>0</v>
      </c>
      <c r="C177" s="277"/>
      <c r="D177" s="278"/>
      <c r="E177" s="279"/>
      <c r="F177" s="280"/>
      <c r="G177" s="184">
        <f>ROUND(E177*F177,2)</f>
        <v>0</v>
      </c>
    </row>
    <row r="178" spans="1:7" ht="20.149999999999999" customHeight="1" x14ac:dyDescent="0.2">
      <c r="A178" s="276"/>
      <c r="B178" s="183">
        <f t="shared" si="26"/>
        <v>0</v>
      </c>
      <c r="C178" s="277"/>
      <c r="D178" s="278"/>
      <c r="E178" s="279"/>
      <c r="F178" s="280"/>
      <c r="G178" s="184">
        <f t="shared" ref="G178:G185" si="27">ROUND(E178*F178,2)</f>
        <v>0</v>
      </c>
    </row>
    <row r="179" spans="1:7" ht="20.149999999999999" customHeight="1" x14ac:dyDescent="0.2">
      <c r="A179" s="276"/>
      <c r="B179" s="183">
        <f t="shared" si="26"/>
        <v>0</v>
      </c>
      <c r="C179" s="277"/>
      <c r="D179" s="278"/>
      <c r="E179" s="279"/>
      <c r="F179" s="280"/>
      <c r="G179" s="184">
        <f t="shared" si="27"/>
        <v>0</v>
      </c>
    </row>
    <row r="180" spans="1:7" ht="20.149999999999999" customHeight="1" x14ac:dyDescent="0.2">
      <c r="A180" s="276"/>
      <c r="B180" s="183">
        <f t="shared" si="26"/>
        <v>0</v>
      </c>
      <c r="C180" s="277"/>
      <c r="D180" s="278"/>
      <c r="E180" s="279"/>
      <c r="F180" s="280"/>
      <c r="G180" s="184">
        <f t="shared" si="27"/>
        <v>0</v>
      </c>
    </row>
    <row r="181" spans="1:7" ht="20.149999999999999" customHeight="1" x14ac:dyDescent="0.2">
      <c r="A181" s="276"/>
      <c r="B181" s="183">
        <f t="shared" si="26"/>
        <v>0</v>
      </c>
      <c r="C181" s="277"/>
      <c r="D181" s="278"/>
      <c r="E181" s="279"/>
      <c r="F181" s="280"/>
      <c r="G181" s="184">
        <f t="shared" si="27"/>
        <v>0</v>
      </c>
    </row>
    <row r="182" spans="1:7" ht="20.149999999999999" customHeight="1" x14ac:dyDescent="0.2">
      <c r="A182" s="276"/>
      <c r="B182" s="183">
        <f t="shared" si="26"/>
        <v>0</v>
      </c>
      <c r="C182" s="277"/>
      <c r="D182" s="278"/>
      <c r="E182" s="279"/>
      <c r="F182" s="280"/>
      <c r="G182" s="184">
        <f t="shared" si="27"/>
        <v>0</v>
      </c>
    </row>
    <row r="183" spans="1:7" ht="20.149999999999999" customHeight="1" x14ac:dyDescent="0.2">
      <c r="A183" s="276"/>
      <c r="B183" s="183">
        <f t="shared" si="26"/>
        <v>0</v>
      </c>
      <c r="C183" s="277"/>
      <c r="D183" s="278"/>
      <c r="E183" s="279"/>
      <c r="F183" s="280"/>
      <c r="G183" s="184">
        <f t="shared" si="27"/>
        <v>0</v>
      </c>
    </row>
    <row r="184" spans="1:7" ht="20.149999999999999" customHeight="1" x14ac:dyDescent="0.2">
      <c r="A184" s="276"/>
      <c r="B184" s="183">
        <f t="shared" si="26"/>
        <v>0</v>
      </c>
      <c r="C184" s="277"/>
      <c r="D184" s="278"/>
      <c r="E184" s="279"/>
      <c r="F184" s="280"/>
      <c r="G184" s="184">
        <f t="shared" si="27"/>
        <v>0</v>
      </c>
    </row>
    <row r="185" spans="1:7" ht="20.149999999999999" customHeight="1" x14ac:dyDescent="0.2">
      <c r="A185" s="276"/>
      <c r="B185" s="183">
        <f t="shared" si="26"/>
        <v>0</v>
      </c>
      <c r="C185" s="277"/>
      <c r="D185" s="278"/>
      <c r="E185" s="279"/>
      <c r="F185" s="280"/>
      <c r="G185" s="184">
        <f t="shared" si="27"/>
        <v>0</v>
      </c>
    </row>
    <row r="186" spans="1:7" ht="20.149999999999999" customHeight="1" x14ac:dyDescent="0.2">
      <c r="A186" s="185"/>
      <c r="B186" s="171"/>
      <c r="C186" s="171"/>
      <c r="D186" s="166"/>
      <c r="E186" s="167"/>
      <c r="F186" s="186" t="s">
        <v>39</v>
      </c>
      <c r="G186" s="187">
        <f>SUBTOTAL(9,G176:G185)</f>
        <v>0</v>
      </c>
    </row>
    <row r="187" spans="1:7" ht="20.149999999999999" customHeight="1" x14ac:dyDescent="0.2">
      <c r="A187" s="185"/>
      <c r="B187" s="171"/>
      <c r="C187" s="188" t="s">
        <v>827</v>
      </c>
      <c r="D187" s="166"/>
      <c r="E187" s="167"/>
      <c r="F187" s="171"/>
      <c r="G187" s="189"/>
    </row>
    <row r="188" spans="1:7" ht="20.149999999999999" customHeight="1" x14ac:dyDescent="0.2">
      <c r="A188" s="276"/>
      <c r="B188" s="183">
        <f t="shared" ref="B188:B196" si="28">IF(A188=0,0,VLOOKUP(A188,Tabla_Indices,2,FALSE))</f>
        <v>0</v>
      </c>
      <c r="C188" s="277"/>
      <c r="D188" s="278"/>
      <c r="E188" s="279"/>
      <c r="F188" s="284"/>
      <c r="G188" s="190">
        <f>ROUND(E188*F188,2)</f>
        <v>0</v>
      </c>
    </row>
    <row r="189" spans="1:7" ht="20.149999999999999" customHeight="1" x14ac:dyDescent="0.2">
      <c r="A189" s="276"/>
      <c r="B189" s="183">
        <f t="shared" si="28"/>
        <v>0</v>
      </c>
      <c r="C189" s="283"/>
      <c r="D189" s="278"/>
      <c r="E189" s="279"/>
      <c r="F189" s="280"/>
      <c r="G189" s="190">
        <f>ROUND(E189*F189,2)</f>
        <v>0</v>
      </c>
    </row>
    <row r="190" spans="1:7" ht="20.149999999999999" customHeight="1" x14ac:dyDescent="0.2">
      <c r="A190" s="276"/>
      <c r="B190" s="183">
        <f t="shared" si="28"/>
        <v>0</v>
      </c>
      <c r="C190" s="285"/>
      <c r="D190" s="278"/>
      <c r="E190" s="279"/>
      <c r="F190" s="280"/>
      <c r="G190" s="190">
        <f>ROUND(E190*F190,2)</f>
        <v>0</v>
      </c>
    </row>
    <row r="191" spans="1:7" ht="20.149999999999999" customHeight="1" x14ac:dyDescent="0.2">
      <c r="A191" s="276"/>
      <c r="B191" s="183">
        <f t="shared" si="28"/>
        <v>0</v>
      </c>
      <c r="C191" s="285"/>
      <c r="D191" s="278"/>
      <c r="E191" s="279"/>
      <c r="F191" s="280"/>
      <c r="G191" s="190">
        <f>ROUND(E191*F191,2)</f>
        <v>0</v>
      </c>
    </row>
    <row r="192" spans="1:7" ht="20.149999999999999" customHeight="1" x14ac:dyDescent="0.2">
      <c r="A192" s="276"/>
      <c r="B192" s="183">
        <f t="shared" si="28"/>
        <v>0</v>
      </c>
      <c r="C192" s="285"/>
      <c r="D192" s="278"/>
      <c r="E192" s="279"/>
      <c r="F192" s="280"/>
      <c r="G192" s="190">
        <f t="shared" ref="G192:G196" si="29">ROUND(E192*F192,2)</f>
        <v>0</v>
      </c>
    </row>
    <row r="193" spans="1:7" ht="20.149999999999999" customHeight="1" x14ac:dyDescent="0.2">
      <c r="A193" s="276"/>
      <c r="B193" s="183">
        <f t="shared" si="28"/>
        <v>0</v>
      </c>
      <c r="C193" s="285"/>
      <c r="D193" s="278"/>
      <c r="E193" s="279"/>
      <c r="F193" s="280"/>
      <c r="G193" s="190">
        <f t="shared" si="29"/>
        <v>0</v>
      </c>
    </row>
    <row r="194" spans="1:7" ht="20.149999999999999" customHeight="1" x14ac:dyDescent="0.2">
      <c r="A194" s="276"/>
      <c r="B194" s="183">
        <f t="shared" si="28"/>
        <v>0</v>
      </c>
      <c r="C194" s="277"/>
      <c r="D194" s="278"/>
      <c r="E194" s="279"/>
      <c r="F194" s="280"/>
      <c r="G194" s="190">
        <f t="shared" si="29"/>
        <v>0</v>
      </c>
    </row>
    <row r="195" spans="1:7" ht="20.149999999999999" customHeight="1" x14ac:dyDescent="0.2">
      <c r="A195" s="276"/>
      <c r="B195" s="183">
        <f t="shared" si="28"/>
        <v>0</v>
      </c>
      <c r="C195" s="277"/>
      <c r="D195" s="278"/>
      <c r="E195" s="279"/>
      <c r="F195" s="280"/>
      <c r="G195" s="190">
        <f t="shared" si="29"/>
        <v>0</v>
      </c>
    </row>
    <row r="196" spans="1:7" ht="20.149999999999999" customHeight="1" x14ac:dyDescent="0.2">
      <c r="A196" s="276"/>
      <c r="B196" s="183">
        <f t="shared" si="28"/>
        <v>0</v>
      </c>
      <c r="C196" s="277"/>
      <c r="D196" s="278"/>
      <c r="E196" s="279"/>
      <c r="F196" s="280"/>
      <c r="G196" s="190">
        <f t="shared" si="29"/>
        <v>0</v>
      </c>
    </row>
    <row r="197" spans="1:7" ht="20.149999999999999" customHeight="1" x14ac:dyDescent="0.2">
      <c r="A197" s="191"/>
      <c r="B197" s="166"/>
      <c r="C197" s="171"/>
      <c r="D197" s="166"/>
      <c r="E197" s="167"/>
      <c r="F197" s="186" t="s">
        <v>40</v>
      </c>
      <c r="G197" s="187">
        <f>SUBTOTAL(9,G188:G196)</f>
        <v>0</v>
      </c>
    </row>
    <row r="198" spans="1:7" ht="20.149999999999999" customHeight="1" thickBot="1" x14ac:dyDescent="0.25">
      <c r="A198" s="192"/>
      <c r="B198" s="193"/>
      <c r="C198" s="194"/>
      <c r="D198" s="193"/>
      <c r="E198" s="195"/>
      <c r="F198" s="196"/>
      <c r="G198" s="197"/>
    </row>
    <row r="199" spans="1:7" ht="20.149999999999999" customHeight="1" thickBot="1" x14ac:dyDescent="0.25">
      <c r="A199" s="252" t="str">
        <f>B157</f>
        <v>1-4</v>
      </c>
      <c r="B199" s="250" t="str">
        <f>C157</f>
        <v>Extracción de cubierta existente</v>
      </c>
      <c r="C199" s="198"/>
      <c r="D199" s="198" t="s">
        <v>41</v>
      </c>
      <c r="E199" s="199"/>
      <c r="F199" s="200" t="s">
        <v>42</v>
      </c>
      <c r="G199" s="201">
        <f>SUBTOTAL(9,G162:G198)</f>
        <v>0</v>
      </c>
    </row>
    <row r="200" spans="1:7" ht="20.149999999999999" customHeight="1" thickTop="1" thickBot="1" x14ac:dyDescent="0.25"/>
    <row r="201" spans="1:7" ht="20.149999999999999" customHeight="1" thickTop="1" x14ac:dyDescent="0.2">
      <c r="A201" s="315" t="s">
        <v>44</v>
      </c>
      <c r="B201" s="316"/>
      <c r="C201" s="316"/>
      <c r="D201" s="316"/>
      <c r="E201" s="316"/>
      <c r="F201" s="316"/>
      <c r="G201" s="317"/>
    </row>
    <row r="202" spans="1:7" ht="20.149999999999999" customHeight="1" x14ac:dyDescent="0.2">
      <c r="A202" s="156" t="s">
        <v>823</v>
      </c>
      <c r="B202" s="157" t="str">
        <f>Comitente</f>
        <v>DIRECCIÓN ARQUITECTURA</v>
      </c>
      <c r="C202" s="158"/>
      <c r="D202" s="159"/>
      <c r="E202" s="159"/>
      <c r="F202" s="160"/>
      <c r="G202" s="161"/>
    </row>
    <row r="203" spans="1:7" ht="20.149999999999999" customHeight="1" x14ac:dyDescent="0.2">
      <c r="A203" s="156" t="s">
        <v>824</v>
      </c>
      <c r="B203" s="157">
        <f>Contratista</f>
        <v>0</v>
      </c>
      <c r="C203" s="162"/>
      <c r="D203" s="162"/>
      <c r="E203" s="162"/>
      <c r="F203" s="157"/>
      <c r="G203" s="163"/>
    </row>
    <row r="204" spans="1:7" ht="20.149999999999999" customHeight="1" x14ac:dyDescent="0.2">
      <c r="A204" s="156" t="s">
        <v>31</v>
      </c>
      <c r="B204" s="157" t="str">
        <f>Obra</f>
        <v>CONSOLIDACION ESTRUCTURAL EDIFICIO 9 DE JULIO</v>
      </c>
      <c r="C204" s="162"/>
      <c r="D204" s="162"/>
      <c r="E204" s="162"/>
      <c r="F204" s="157" t="s">
        <v>45</v>
      </c>
      <c r="G204" s="163">
        <f>Fecha_Base</f>
        <v>0</v>
      </c>
    </row>
    <row r="205" spans="1:7" ht="20.149999999999999" customHeight="1" x14ac:dyDescent="0.2">
      <c r="A205" s="164" t="s">
        <v>822</v>
      </c>
      <c r="B205" s="165" t="str">
        <f>Ubicación</f>
        <v>DEPARTAMENTO CAPITAL</v>
      </c>
      <c r="C205" s="165"/>
      <c r="D205" s="166"/>
      <c r="E205" s="167"/>
      <c r="F205" s="168"/>
      <c r="G205" s="169"/>
    </row>
    <row r="206" spans="1:7" ht="20.149999999999999" customHeight="1" x14ac:dyDescent="0.2">
      <c r="A206" s="164" t="s">
        <v>46</v>
      </c>
      <c r="B206" s="287">
        <v>1</v>
      </c>
      <c r="C206" s="171" t="str">
        <f>IF(B206="","",VLOOKUP(B206,Computo_Presupuesto,2,FALSE))</f>
        <v>TRABAJOS PRELIMINARES</v>
      </c>
      <c r="D206" s="172"/>
      <c r="E206" s="167"/>
      <c r="F206" s="168"/>
      <c r="G206" s="169"/>
    </row>
    <row r="207" spans="1:7" ht="20.149999999999999" customHeight="1" x14ac:dyDescent="0.2">
      <c r="A207" s="164" t="s">
        <v>32</v>
      </c>
      <c r="B207" s="262" t="s">
        <v>1609</v>
      </c>
      <c r="C207" s="171" t="str">
        <f>IF(B207=0,"",VLOOKUP(B207,Computo_Presupuesto,2,FALSE))</f>
        <v>Rotura de pisos y losas p/paso de tabiques, incluido retiro de material</v>
      </c>
      <c r="D207" s="166"/>
      <c r="E207" s="167"/>
      <c r="F207" s="165" t="s">
        <v>33</v>
      </c>
      <c r="G207" s="173" t="str">
        <f>IF(B207=0,"",VLOOKUP(B207,Computo_Presupuesto,4,FALSE))</f>
        <v>gl</v>
      </c>
    </row>
    <row r="208" spans="1:7" ht="20.149999999999999" customHeight="1" x14ac:dyDescent="0.2">
      <c r="A208" s="164"/>
      <c r="B208" s="165"/>
      <c r="C208" s="171"/>
      <c r="D208" s="166"/>
      <c r="E208" s="167"/>
      <c r="F208" s="171"/>
      <c r="G208" s="174"/>
    </row>
    <row r="209" spans="1:7" ht="20.149999999999999" customHeight="1" x14ac:dyDescent="0.2">
      <c r="A209" s="312" t="s">
        <v>685</v>
      </c>
      <c r="B209" s="313"/>
      <c r="C209" s="314" t="s">
        <v>0</v>
      </c>
      <c r="D209" s="314" t="s">
        <v>34</v>
      </c>
      <c r="E209" s="318" t="s">
        <v>35</v>
      </c>
      <c r="F209" s="319" t="s">
        <v>36</v>
      </c>
      <c r="G209" s="320" t="s">
        <v>37</v>
      </c>
    </row>
    <row r="210" spans="1:7" ht="20.149999999999999" customHeight="1" x14ac:dyDescent="0.2">
      <c r="A210" s="175" t="s">
        <v>686</v>
      </c>
      <c r="B210" s="176" t="s">
        <v>687</v>
      </c>
      <c r="C210" s="314"/>
      <c r="D210" s="314"/>
      <c r="E210" s="318"/>
      <c r="F210" s="319"/>
      <c r="G210" s="320"/>
    </row>
    <row r="211" spans="1:7" ht="20.149999999999999" customHeight="1" x14ac:dyDescent="0.2">
      <c r="A211" s="297"/>
      <c r="B211" s="177"/>
      <c r="C211" s="178" t="s">
        <v>825</v>
      </c>
      <c r="D211" s="179"/>
      <c r="E211" s="180"/>
      <c r="F211" s="181"/>
      <c r="G211" s="182"/>
    </row>
    <row r="212" spans="1:7" ht="20.149999999999999" customHeight="1" x14ac:dyDescent="0.2">
      <c r="A212" s="276"/>
      <c r="B212" s="183">
        <f t="shared" ref="B212:B223" si="30">IF(A212=0,0,VLOOKUP(A212,Tabla_Indices,2,FALSE))</f>
        <v>0</v>
      </c>
      <c r="C212" s="277"/>
      <c r="D212" s="278"/>
      <c r="E212" s="279"/>
      <c r="F212" s="280"/>
      <c r="G212" s="184">
        <f>ROUND(E212*F212,2)</f>
        <v>0</v>
      </c>
    </row>
    <row r="213" spans="1:7" ht="20.149999999999999" customHeight="1" x14ac:dyDescent="0.2">
      <c r="A213" s="281"/>
      <c r="B213" s="183">
        <f t="shared" si="30"/>
        <v>0</v>
      </c>
      <c r="C213" s="277"/>
      <c r="D213" s="278"/>
      <c r="E213" s="279"/>
      <c r="F213" s="280"/>
      <c r="G213" s="184">
        <f t="shared" ref="G213:G223" si="31">ROUND(E213*F213,2)</f>
        <v>0</v>
      </c>
    </row>
    <row r="214" spans="1:7" ht="20.149999999999999" customHeight="1" x14ac:dyDescent="0.2">
      <c r="A214" s="276"/>
      <c r="B214" s="183">
        <f t="shared" si="30"/>
        <v>0</v>
      </c>
      <c r="C214" s="277"/>
      <c r="D214" s="278"/>
      <c r="E214" s="279"/>
      <c r="F214" s="280"/>
      <c r="G214" s="184">
        <f t="shared" si="31"/>
        <v>0</v>
      </c>
    </row>
    <row r="215" spans="1:7" ht="20.149999999999999" customHeight="1" x14ac:dyDescent="0.2">
      <c r="A215" s="276"/>
      <c r="B215" s="183">
        <f t="shared" si="30"/>
        <v>0</v>
      </c>
      <c r="C215" s="277"/>
      <c r="D215" s="278"/>
      <c r="E215" s="279"/>
      <c r="F215" s="280"/>
      <c r="G215" s="184">
        <f t="shared" si="31"/>
        <v>0</v>
      </c>
    </row>
    <row r="216" spans="1:7" ht="20.149999999999999" customHeight="1" x14ac:dyDescent="0.2">
      <c r="A216" s="276"/>
      <c r="B216" s="183">
        <f t="shared" si="30"/>
        <v>0</v>
      </c>
      <c r="C216" s="277"/>
      <c r="D216" s="278"/>
      <c r="E216" s="282"/>
      <c r="F216" s="280"/>
      <c r="G216" s="184">
        <f t="shared" si="31"/>
        <v>0</v>
      </c>
    </row>
    <row r="217" spans="1:7" ht="20.149999999999999" customHeight="1" x14ac:dyDescent="0.2">
      <c r="A217" s="276"/>
      <c r="B217" s="183">
        <f t="shared" si="30"/>
        <v>0</v>
      </c>
      <c r="C217" s="277"/>
      <c r="D217" s="278"/>
      <c r="E217" s="282"/>
      <c r="F217" s="280"/>
      <c r="G217" s="184">
        <f t="shared" si="31"/>
        <v>0</v>
      </c>
    </row>
    <row r="218" spans="1:7" ht="20.149999999999999" customHeight="1" x14ac:dyDescent="0.2">
      <c r="A218" s="276"/>
      <c r="B218" s="183">
        <f t="shared" si="30"/>
        <v>0</v>
      </c>
      <c r="C218" s="277"/>
      <c r="D218" s="278"/>
      <c r="E218" s="279"/>
      <c r="F218" s="280"/>
      <c r="G218" s="184">
        <f t="shared" si="31"/>
        <v>0</v>
      </c>
    </row>
    <row r="219" spans="1:7" ht="20.149999999999999" customHeight="1" x14ac:dyDescent="0.2">
      <c r="A219" s="276"/>
      <c r="B219" s="183">
        <f t="shared" si="30"/>
        <v>0</v>
      </c>
      <c r="C219" s="277"/>
      <c r="D219" s="278"/>
      <c r="E219" s="279"/>
      <c r="F219" s="280"/>
      <c r="G219" s="184">
        <f t="shared" si="31"/>
        <v>0</v>
      </c>
    </row>
    <row r="220" spans="1:7" ht="20.149999999999999" customHeight="1" x14ac:dyDescent="0.2">
      <c r="A220" s="276"/>
      <c r="B220" s="183">
        <f t="shared" si="30"/>
        <v>0</v>
      </c>
      <c r="C220" s="277"/>
      <c r="D220" s="278"/>
      <c r="E220" s="279"/>
      <c r="F220" s="280"/>
      <c r="G220" s="184">
        <f t="shared" si="31"/>
        <v>0</v>
      </c>
    </row>
    <row r="221" spans="1:7" ht="20.149999999999999" customHeight="1" x14ac:dyDescent="0.2">
      <c r="A221" s="276"/>
      <c r="B221" s="183">
        <f t="shared" si="30"/>
        <v>0</v>
      </c>
      <c r="C221" s="277"/>
      <c r="D221" s="278"/>
      <c r="E221" s="279"/>
      <c r="F221" s="280"/>
      <c r="G221" s="184">
        <f t="shared" si="31"/>
        <v>0</v>
      </c>
    </row>
    <row r="222" spans="1:7" ht="20.149999999999999" customHeight="1" x14ac:dyDescent="0.2">
      <c r="A222" s="276"/>
      <c r="B222" s="183">
        <f t="shared" si="30"/>
        <v>0</v>
      </c>
      <c r="C222" s="277"/>
      <c r="D222" s="278"/>
      <c r="E222" s="279"/>
      <c r="F222" s="280"/>
      <c r="G222" s="184">
        <f t="shared" si="31"/>
        <v>0</v>
      </c>
    </row>
    <row r="223" spans="1:7" ht="20.149999999999999" customHeight="1" x14ac:dyDescent="0.2">
      <c r="A223" s="276"/>
      <c r="B223" s="183">
        <f t="shared" si="30"/>
        <v>0</v>
      </c>
      <c r="C223" s="277"/>
      <c r="D223" s="278"/>
      <c r="E223" s="279"/>
      <c r="F223" s="280"/>
      <c r="G223" s="184">
        <f t="shared" si="31"/>
        <v>0</v>
      </c>
    </row>
    <row r="224" spans="1:7" ht="20.149999999999999" customHeight="1" x14ac:dyDescent="0.2">
      <c r="A224" s="185"/>
      <c r="B224" s="171"/>
      <c r="C224" s="171"/>
      <c r="D224" s="166"/>
      <c r="E224" s="167"/>
      <c r="F224" s="186" t="s">
        <v>38</v>
      </c>
      <c r="G224" s="187">
        <f>SUBTOTAL(9,G212:G223)</f>
        <v>0</v>
      </c>
    </row>
    <row r="225" spans="1:7" ht="20.149999999999999" customHeight="1" x14ac:dyDescent="0.2">
      <c r="A225" s="185"/>
      <c r="B225" s="171"/>
      <c r="C225" s="188" t="s">
        <v>826</v>
      </c>
      <c r="D225" s="166"/>
      <c r="E225" s="167"/>
      <c r="F225" s="168"/>
      <c r="G225" s="189"/>
    </row>
    <row r="226" spans="1:7" ht="20.149999999999999" customHeight="1" x14ac:dyDescent="0.2">
      <c r="A226" s="276"/>
      <c r="B226" s="183">
        <f t="shared" ref="B226:B235" si="32">IF(A226=0,0,VLOOKUP(A226,Tabla_Indices,2,FALSE))</f>
        <v>0</v>
      </c>
      <c r="C226" s="283"/>
      <c r="D226" s="278"/>
      <c r="E226" s="279"/>
      <c r="F226" s="280"/>
      <c r="G226" s="184">
        <f>ROUND(E226*F226,2)</f>
        <v>0</v>
      </c>
    </row>
    <row r="227" spans="1:7" ht="20.149999999999999" customHeight="1" x14ac:dyDescent="0.2">
      <c r="A227" s="276"/>
      <c r="B227" s="183">
        <f t="shared" si="32"/>
        <v>0</v>
      </c>
      <c r="C227" s="277"/>
      <c r="D227" s="278"/>
      <c r="E227" s="279"/>
      <c r="F227" s="280"/>
      <c r="G227" s="184">
        <f>ROUND(E227*F227,2)</f>
        <v>0</v>
      </c>
    </row>
    <row r="228" spans="1:7" ht="20.149999999999999" customHeight="1" x14ac:dyDescent="0.2">
      <c r="A228" s="276"/>
      <c r="B228" s="183">
        <f t="shared" si="32"/>
        <v>0</v>
      </c>
      <c r="C228" s="277"/>
      <c r="D228" s="278"/>
      <c r="E228" s="279"/>
      <c r="F228" s="280"/>
      <c r="G228" s="184">
        <f t="shared" ref="G228:G235" si="33">ROUND(E228*F228,2)</f>
        <v>0</v>
      </c>
    </row>
    <row r="229" spans="1:7" ht="20.149999999999999" customHeight="1" x14ac:dyDescent="0.2">
      <c r="A229" s="276"/>
      <c r="B229" s="183">
        <f t="shared" si="32"/>
        <v>0</v>
      </c>
      <c r="C229" s="277"/>
      <c r="D229" s="278"/>
      <c r="E229" s="279"/>
      <c r="F229" s="280"/>
      <c r="G229" s="184">
        <f t="shared" si="33"/>
        <v>0</v>
      </c>
    </row>
    <row r="230" spans="1:7" ht="20.149999999999999" customHeight="1" x14ac:dyDescent="0.2">
      <c r="A230" s="276"/>
      <c r="B230" s="183">
        <f t="shared" si="32"/>
        <v>0</v>
      </c>
      <c r="C230" s="277"/>
      <c r="D230" s="278"/>
      <c r="E230" s="279"/>
      <c r="F230" s="280"/>
      <c r="G230" s="184">
        <f t="shared" si="33"/>
        <v>0</v>
      </c>
    </row>
    <row r="231" spans="1:7" ht="20.149999999999999" customHeight="1" x14ac:dyDescent="0.2">
      <c r="A231" s="276"/>
      <c r="B231" s="183">
        <f t="shared" si="32"/>
        <v>0</v>
      </c>
      <c r="C231" s="277"/>
      <c r="D231" s="278"/>
      <c r="E231" s="279"/>
      <c r="F231" s="280"/>
      <c r="G231" s="184">
        <f t="shared" si="33"/>
        <v>0</v>
      </c>
    </row>
    <row r="232" spans="1:7" ht="20.149999999999999" customHeight="1" x14ac:dyDescent="0.2">
      <c r="A232" s="276"/>
      <c r="B232" s="183">
        <f t="shared" si="32"/>
        <v>0</v>
      </c>
      <c r="C232" s="277"/>
      <c r="D232" s="278"/>
      <c r="E232" s="279"/>
      <c r="F232" s="280"/>
      <c r="G232" s="184">
        <f t="shared" si="33"/>
        <v>0</v>
      </c>
    </row>
    <row r="233" spans="1:7" ht="20.149999999999999" customHeight="1" x14ac:dyDescent="0.2">
      <c r="A233" s="276"/>
      <c r="B233" s="183">
        <f t="shared" si="32"/>
        <v>0</v>
      </c>
      <c r="C233" s="277"/>
      <c r="D233" s="278"/>
      <c r="E233" s="279"/>
      <c r="F233" s="280"/>
      <c r="G233" s="184">
        <f t="shared" si="33"/>
        <v>0</v>
      </c>
    </row>
    <row r="234" spans="1:7" ht="20.149999999999999" customHeight="1" x14ac:dyDescent="0.2">
      <c r="A234" s="276"/>
      <c r="B234" s="183">
        <f t="shared" si="32"/>
        <v>0</v>
      </c>
      <c r="C234" s="277"/>
      <c r="D234" s="278"/>
      <c r="E234" s="279"/>
      <c r="F234" s="280"/>
      <c r="G234" s="184">
        <f t="shared" si="33"/>
        <v>0</v>
      </c>
    </row>
    <row r="235" spans="1:7" ht="20.149999999999999" customHeight="1" x14ac:dyDescent="0.2">
      <c r="A235" s="276"/>
      <c r="B235" s="183">
        <f t="shared" si="32"/>
        <v>0</v>
      </c>
      <c r="C235" s="277"/>
      <c r="D235" s="278"/>
      <c r="E235" s="279"/>
      <c r="F235" s="280"/>
      <c r="G235" s="184">
        <f t="shared" si="33"/>
        <v>0</v>
      </c>
    </row>
    <row r="236" spans="1:7" ht="20.149999999999999" customHeight="1" x14ac:dyDescent="0.2">
      <c r="A236" s="185"/>
      <c r="B236" s="171"/>
      <c r="C236" s="171"/>
      <c r="D236" s="166"/>
      <c r="E236" s="167"/>
      <c r="F236" s="186" t="s">
        <v>39</v>
      </c>
      <c r="G236" s="187">
        <f>SUBTOTAL(9,G226:G235)</f>
        <v>0</v>
      </c>
    </row>
    <row r="237" spans="1:7" ht="20.149999999999999" customHeight="1" x14ac:dyDescent="0.2">
      <c r="A237" s="185"/>
      <c r="B237" s="171"/>
      <c r="C237" s="188" t="s">
        <v>827</v>
      </c>
      <c r="D237" s="166"/>
      <c r="E237" s="167"/>
      <c r="F237" s="171"/>
      <c r="G237" s="189"/>
    </row>
    <row r="238" spans="1:7" ht="20.149999999999999" customHeight="1" x14ac:dyDescent="0.2">
      <c r="A238" s="276"/>
      <c r="B238" s="183">
        <f t="shared" ref="B238:B246" si="34">IF(A238=0,0,VLOOKUP(A238,Tabla_Indices,2,FALSE))</f>
        <v>0</v>
      </c>
      <c r="C238" s="277"/>
      <c r="D238" s="278"/>
      <c r="E238" s="279"/>
      <c r="F238" s="284"/>
      <c r="G238" s="190">
        <f>ROUND(E238*F238,2)</f>
        <v>0</v>
      </c>
    </row>
    <row r="239" spans="1:7" ht="20.149999999999999" customHeight="1" x14ac:dyDescent="0.2">
      <c r="A239" s="276"/>
      <c r="B239" s="183">
        <f t="shared" si="34"/>
        <v>0</v>
      </c>
      <c r="C239" s="283"/>
      <c r="D239" s="278"/>
      <c r="E239" s="279"/>
      <c r="F239" s="280"/>
      <c r="G239" s="190">
        <f>ROUND(E239*F239,2)</f>
        <v>0</v>
      </c>
    </row>
    <row r="240" spans="1:7" ht="20.149999999999999" customHeight="1" x14ac:dyDescent="0.2">
      <c r="A240" s="276"/>
      <c r="B240" s="183">
        <f t="shared" si="34"/>
        <v>0</v>
      </c>
      <c r="C240" s="285"/>
      <c r="D240" s="278"/>
      <c r="E240" s="279"/>
      <c r="F240" s="280"/>
      <c r="G240" s="190">
        <f>ROUND(E240*F240,2)</f>
        <v>0</v>
      </c>
    </row>
    <row r="241" spans="1:7" ht="20.149999999999999" customHeight="1" x14ac:dyDescent="0.2">
      <c r="A241" s="276"/>
      <c r="B241" s="183">
        <f t="shared" si="34"/>
        <v>0</v>
      </c>
      <c r="C241" s="285"/>
      <c r="D241" s="278"/>
      <c r="E241" s="279"/>
      <c r="F241" s="280"/>
      <c r="G241" s="190">
        <f>ROUND(E241*F241,2)</f>
        <v>0</v>
      </c>
    </row>
    <row r="242" spans="1:7" ht="20.149999999999999" customHeight="1" x14ac:dyDescent="0.2">
      <c r="A242" s="276"/>
      <c r="B242" s="183">
        <f t="shared" si="34"/>
        <v>0</v>
      </c>
      <c r="C242" s="285"/>
      <c r="D242" s="278"/>
      <c r="E242" s="279"/>
      <c r="F242" s="280"/>
      <c r="G242" s="190">
        <f t="shared" ref="G242:G246" si="35">ROUND(E242*F242,2)</f>
        <v>0</v>
      </c>
    </row>
    <row r="243" spans="1:7" ht="20.149999999999999" customHeight="1" x14ac:dyDescent="0.2">
      <c r="A243" s="276"/>
      <c r="B243" s="183">
        <f t="shared" si="34"/>
        <v>0</v>
      </c>
      <c r="C243" s="285"/>
      <c r="D243" s="278"/>
      <c r="E243" s="279"/>
      <c r="F243" s="280"/>
      <c r="G243" s="190">
        <f t="shared" si="35"/>
        <v>0</v>
      </c>
    </row>
    <row r="244" spans="1:7" ht="20.149999999999999" customHeight="1" x14ac:dyDescent="0.2">
      <c r="A244" s="276"/>
      <c r="B244" s="183">
        <f t="shared" si="34"/>
        <v>0</v>
      </c>
      <c r="C244" s="277"/>
      <c r="D244" s="278"/>
      <c r="E244" s="279"/>
      <c r="F244" s="280"/>
      <c r="G244" s="190">
        <f t="shared" si="35"/>
        <v>0</v>
      </c>
    </row>
    <row r="245" spans="1:7" ht="20.149999999999999" customHeight="1" x14ac:dyDescent="0.2">
      <c r="A245" s="276"/>
      <c r="B245" s="183">
        <f t="shared" si="34"/>
        <v>0</v>
      </c>
      <c r="C245" s="277"/>
      <c r="D245" s="278"/>
      <c r="E245" s="279"/>
      <c r="F245" s="280"/>
      <c r="G245" s="190">
        <f t="shared" si="35"/>
        <v>0</v>
      </c>
    </row>
    <row r="246" spans="1:7" ht="20.149999999999999" customHeight="1" x14ac:dyDescent="0.2">
      <c r="A246" s="276"/>
      <c r="B246" s="183">
        <f t="shared" si="34"/>
        <v>0</v>
      </c>
      <c r="C246" s="277"/>
      <c r="D246" s="278"/>
      <c r="E246" s="279"/>
      <c r="F246" s="280"/>
      <c r="G246" s="190">
        <f t="shared" si="35"/>
        <v>0</v>
      </c>
    </row>
    <row r="247" spans="1:7" ht="20.149999999999999" customHeight="1" x14ac:dyDescent="0.2">
      <c r="A247" s="191"/>
      <c r="B247" s="166"/>
      <c r="C247" s="171"/>
      <c r="D247" s="166"/>
      <c r="E247" s="167"/>
      <c r="F247" s="186" t="s">
        <v>40</v>
      </c>
      <c r="G247" s="187">
        <f>SUBTOTAL(9,G238:G246)</f>
        <v>0</v>
      </c>
    </row>
    <row r="248" spans="1:7" ht="20.149999999999999" customHeight="1" thickBot="1" x14ac:dyDescent="0.25">
      <c r="A248" s="192"/>
      <c r="B248" s="193"/>
      <c r="C248" s="194"/>
      <c r="D248" s="193"/>
      <c r="E248" s="195"/>
      <c r="F248" s="196"/>
      <c r="G248" s="197"/>
    </row>
    <row r="249" spans="1:7" ht="20.149999999999999" customHeight="1" thickBot="1" x14ac:dyDescent="0.25">
      <c r="A249" s="252" t="str">
        <f>B207</f>
        <v>1-5</v>
      </c>
      <c r="B249" s="250" t="str">
        <f>C207</f>
        <v>Rotura de pisos y losas p/paso de tabiques, incluido retiro de material</v>
      </c>
      <c r="C249" s="198"/>
      <c r="D249" s="198" t="s">
        <v>41</v>
      </c>
      <c r="E249" s="199"/>
      <c r="F249" s="200" t="s">
        <v>42</v>
      </c>
      <c r="G249" s="201">
        <f>SUBTOTAL(9,G212:G248)</f>
        <v>0</v>
      </c>
    </row>
    <row r="250" spans="1:7" ht="20.149999999999999" customHeight="1" thickTop="1" thickBot="1" x14ac:dyDescent="0.25"/>
    <row r="251" spans="1:7" ht="20.149999999999999" customHeight="1" thickTop="1" x14ac:dyDescent="0.2">
      <c r="A251" s="315" t="s">
        <v>44</v>
      </c>
      <c r="B251" s="316"/>
      <c r="C251" s="316"/>
      <c r="D251" s="316"/>
      <c r="E251" s="316"/>
      <c r="F251" s="316"/>
      <c r="G251" s="317"/>
    </row>
    <row r="252" spans="1:7" ht="20.149999999999999" customHeight="1" x14ac:dyDescent="0.2">
      <c r="A252" s="156" t="s">
        <v>823</v>
      </c>
      <c r="B252" s="157" t="str">
        <f>Comitente</f>
        <v>DIRECCIÓN ARQUITECTURA</v>
      </c>
      <c r="C252" s="158"/>
      <c r="D252" s="159"/>
      <c r="E252" s="159"/>
      <c r="F252" s="160"/>
      <c r="G252" s="161"/>
    </row>
    <row r="253" spans="1:7" ht="20.149999999999999" customHeight="1" x14ac:dyDescent="0.2">
      <c r="A253" s="156" t="s">
        <v>824</v>
      </c>
      <c r="B253" s="157">
        <f>Contratista</f>
        <v>0</v>
      </c>
      <c r="C253" s="162"/>
      <c r="D253" s="162"/>
      <c r="E253" s="162"/>
      <c r="F253" s="157"/>
      <c r="G253" s="163"/>
    </row>
    <row r="254" spans="1:7" ht="20.149999999999999" customHeight="1" x14ac:dyDescent="0.2">
      <c r="A254" s="156" t="s">
        <v>31</v>
      </c>
      <c r="B254" s="157" t="str">
        <f>Obra</f>
        <v>CONSOLIDACION ESTRUCTURAL EDIFICIO 9 DE JULIO</v>
      </c>
      <c r="C254" s="162"/>
      <c r="D254" s="162"/>
      <c r="E254" s="162"/>
      <c r="F254" s="157" t="s">
        <v>45</v>
      </c>
      <c r="G254" s="163">
        <f>Fecha_Base</f>
        <v>0</v>
      </c>
    </row>
    <row r="255" spans="1:7" ht="20.149999999999999" customHeight="1" x14ac:dyDescent="0.2">
      <c r="A255" s="164" t="s">
        <v>822</v>
      </c>
      <c r="B255" s="165" t="str">
        <f>Ubicación</f>
        <v>DEPARTAMENTO CAPITAL</v>
      </c>
      <c r="C255" s="165"/>
      <c r="D255" s="166"/>
      <c r="E255" s="167"/>
      <c r="F255" s="168"/>
      <c r="G255" s="169"/>
    </row>
    <row r="256" spans="1:7" ht="20.149999999999999" customHeight="1" x14ac:dyDescent="0.2">
      <c r="A256" s="164" t="s">
        <v>46</v>
      </c>
      <c r="B256" s="286">
        <v>2</v>
      </c>
      <c r="C256" s="171" t="str">
        <f>IF(B256="","",VLOOKUP(B256,Computo_Presupuesto,2,FALSE))</f>
        <v>MOVIMIENTOS DE SUELOS</v>
      </c>
      <c r="D256" s="172"/>
      <c r="E256" s="167"/>
      <c r="F256" s="168"/>
      <c r="G256" s="169"/>
    </row>
    <row r="257" spans="1:7" ht="20.149999999999999" customHeight="1" x14ac:dyDescent="0.2">
      <c r="A257" s="164" t="s">
        <v>32</v>
      </c>
      <c r="B257" s="262" t="s">
        <v>1195</v>
      </c>
      <c r="C257" s="171" t="str">
        <f>IF(B257=0,"",VLOOKUP(B257,Computo_Presupuesto,2,FALSE))</f>
        <v>Excavación para fundaciones</v>
      </c>
      <c r="D257" s="166"/>
      <c r="E257" s="167"/>
      <c r="F257" s="165" t="s">
        <v>33</v>
      </c>
      <c r="G257" s="173" t="str">
        <f>IF(B257=0,"",VLOOKUP(B257,Computo_Presupuesto,4,FALSE))</f>
        <v>m3</v>
      </c>
    </row>
    <row r="258" spans="1:7" ht="20.149999999999999" customHeight="1" x14ac:dyDescent="0.2">
      <c r="A258" s="164"/>
      <c r="B258" s="165"/>
      <c r="C258" s="171"/>
      <c r="D258" s="166"/>
      <c r="E258" s="167"/>
      <c r="F258" s="171"/>
      <c r="G258" s="174"/>
    </row>
    <row r="259" spans="1:7" ht="20.149999999999999" customHeight="1" x14ac:dyDescent="0.2">
      <c r="A259" s="312" t="s">
        <v>685</v>
      </c>
      <c r="B259" s="313"/>
      <c r="C259" s="314" t="s">
        <v>0</v>
      </c>
      <c r="D259" s="314" t="s">
        <v>34</v>
      </c>
      <c r="E259" s="318" t="s">
        <v>35</v>
      </c>
      <c r="F259" s="319" t="s">
        <v>36</v>
      </c>
      <c r="G259" s="320" t="s">
        <v>37</v>
      </c>
    </row>
    <row r="260" spans="1:7" ht="20.149999999999999" customHeight="1" x14ac:dyDescent="0.2">
      <c r="A260" s="175" t="s">
        <v>686</v>
      </c>
      <c r="B260" s="176" t="s">
        <v>687</v>
      </c>
      <c r="C260" s="314"/>
      <c r="D260" s="314"/>
      <c r="E260" s="318"/>
      <c r="F260" s="319"/>
      <c r="G260" s="320"/>
    </row>
    <row r="261" spans="1:7" ht="20.149999999999999" customHeight="1" x14ac:dyDescent="0.2">
      <c r="A261" s="275"/>
      <c r="B261" s="177"/>
      <c r="C261" s="178" t="s">
        <v>825</v>
      </c>
      <c r="D261" s="179"/>
      <c r="E261" s="180"/>
      <c r="F261" s="181"/>
      <c r="G261" s="182"/>
    </row>
    <row r="262" spans="1:7" ht="20.149999999999999" customHeight="1" x14ac:dyDescent="0.2">
      <c r="A262" s="276"/>
      <c r="B262" s="183">
        <f t="shared" ref="B262:B273" si="36">IF(A262=0,0,VLOOKUP(A262,Tabla_Indices,2,FALSE))</f>
        <v>0</v>
      </c>
      <c r="C262" s="277"/>
      <c r="D262" s="278"/>
      <c r="E262" s="279"/>
      <c r="F262" s="280"/>
      <c r="G262" s="184">
        <f>ROUND(E262*F262,2)</f>
        <v>0</v>
      </c>
    </row>
    <row r="263" spans="1:7" ht="20.149999999999999" customHeight="1" x14ac:dyDescent="0.2">
      <c r="A263" s="281"/>
      <c r="B263" s="183">
        <f t="shared" si="36"/>
        <v>0</v>
      </c>
      <c r="C263" s="277"/>
      <c r="D263" s="278"/>
      <c r="E263" s="279"/>
      <c r="F263" s="280"/>
      <c r="G263" s="184">
        <f t="shared" ref="G263:G273" si="37">ROUND(E263*F263,2)</f>
        <v>0</v>
      </c>
    </row>
    <row r="264" spans="1:7" ht="20.149999999999999" customHeight="1" x14ac:dyDescent="0.2">
      <c r="A264" s="276"/>
      <c r="B264" s="183">
        <f t="shared" si="36"/>
        <v>0</v>
      </c>
      <c r="C264" s="277"/>
      <c r="D264" s="278"/>
      <c r="E264" s="279"/>
      <c r="F264" s="280"/>
      <c r="G264" s="184">
        <f t="shared" si="37"/>
        <v>0</v>
      </c>
    </row>
    <row r="265" spans="1:7" ht="20.149999999999999" customHeight="1" x14ac:dyDescent="0.2">
      <c r="A265" s="276"/>
      <c r="B265" s="183">
        <f t="shared" si="36"/>
        <v>0</v>
      </c>
      <c r="C265" s="277"/>
      <c r="D265" s="278"/>
      <c r="E265" s="279"/>
      <c r="F265" s="280"/>
      <c r="G265" s="184">
        <f t="shared" si="37"/>
        <v>0</v>
      </c>
    </row>
    <row r="266" spans="1:7" ht="20.149999999999999" customHeight="1" x14ac:dyDescent="0.2">
      <c r="A266" s="276"/>
      <c r="B266" s="183">
        <f t="shared" si="36"/>
        <v>0</v>
      </c>
      <c r="C266" s="277"/>
      <c r="D266" s="278"/>
      <c r="E266" s="282"/>
      <c r="F266" s="280"/>
      <c r="G266" s="184">
        <f t="shared" si="37"/>
        <v>0</v>
      </c>
    </row>
    <row r="267" spans="1:7" ht="20.149999999999999" customHeight="1" x14ac:dyDescent="0.2">
      <c r="A267" s="276"/>
      <c r="B267" s="183">
        <f t="shared" si="36"/>
        <v>0</v>
      </c>
      <c r="C267" s="277"/>
      <c r="D267" s="278"/>
      <c r="E267" s="282"/>
      <c r="F267" s="280"/>
      <c r="G267" s="184">
        <f t="shared" si="37"/>
        <v>0</v>
      </c>
    </row>
    <row r="268" spans="1:7" ht="20.149999999999999" customHeight="1" x14ac:dyDescent="0.2">
      <c r="A268" s="276"/>
      <c r="B268" s="183">
        <f t="shared" si="36"/>
        <v>0</v>
      </c>
      <c r="C268" s="277"/>
      <c r="D268" s="278"/>
      <c r="E268" s="279"/>
      <c r="F268" s="280"/>
      <c r="G268" s="184">
        <f t="shared" si="37"/>
        <v>0</v>
      </c>
    </row>
    <row r="269" spans="1:7" ht="20.149999999999999" customHeight="1" x14ac:dyDescent="0.2">
      <c r="A269" s="276"/>
      <c r="B269" s="183">
        <f t="shared" si="36"/>
        <v>0</v>
      </c>
      <c r="C269" s="277"/>
      <c r="D269" s="278"/>
      <c r="E269" s="279"/>
      <c r="F269" s="280"/>
      <c r="G269" s="184">
        <f t="shared" si="37"/>
        <v>0</v>
      </c>
    </row>
    <row r="270" spans="1:7" ht="20.149999999999999" customHeight="1" x14ac:dyDescent="0.2">
      <c r="A270" s="276"/>
      <c r="B270" s="183">
        <f t="shared" si="36"/>
        <v>0</v>
      </c>
      <c r="C270" s="277"/>
      <c r="D270" s="278"/>
      <c r="E270" s="279"/>
      <c r="F270" s="280"/>
      <c r="G270" s="184">
        <f t="shared" si="37"/>
        <v>0</v>
      </c>
    </row>
    <row r="271" spans="1:7" ht="20.149999999999999" customHeight="1" x14ac:dyDescent="0.2">
      <c r="A271" s="276"/>
      <c r="B271" s="183">
        <f t="shared" si="36"/>
        <v>0</v>
      </c>
      <c r="C271" s="277"/>
      <c r="D271" s="278"/>
      <c r="E271" s="279"/>
      <c r="F271" s="280"/>
      <c r="G271" s="184">
        <f t="shared" si="37"/>
        <v>0</v>
      </c>
    </row>
    <row r="272" spans="1:7" ht="20.149999999999999" customHeight="1" x14ac:dyDescent="0.2">
      <c r="A272" s="276"/>
      <c r="B272" s="183">
        <f t="shared" si="36"/>
        <v>0</v>
      </c>
      <c r="C272" s="277"/>
      <c r="D272" s="278"/>
      <c r="E272" s="279"/>
      <c r="F272" s="280"/>
      <c r="G272" s="184">
        <f t="shared" si="37"/>
        <v>0</v>
      </c>
    </row>
    <row r="273" spans="1:7" ht="20.149999999999999" customHeight="1" x14ac:dyDescent="0.2">
      <c r="A273" s="276"/>
      <c r="B273" s="183">
        <f t="shared" si="36"/>
        <v>0</v>
      </c>
      <c r="C273" s="277"/>
      <c r="D273" s="278"/>
      <c r="E273" s="279"/>
      <c r="F273" s="280"/>
      <c r="G273" s="184">
        <f t="shared" si="37"/>
        <v>0</v>
      </c>
    </row>
    <row r="274" spans="1:7" ht="20.149999999999999" customHeight="1" x14ac:dyDescent="0.2">
      <c r="A274" s="185"/>
      <c r="B274" s="171"/>
      <c r="C274" s="171"/>
      <c r="D274" s="166"/>
      <c r="E274" s="167"/>
      <c r="F274" s="186" t="s">
        <v>38</v>
      </c>
      <c r="G274" s="187">
        <f>SUBTOTAL(9,G262:G273)</f>
        <v>0</v>
      </c>
    </row>
    <row r="275" spans="1:7" ht="20.149999999999999" customHeight="1" x14ac:dyDescent="0.2">
      <c r="A275" s="185"/>
      <c r="B275" s="171"/>
      <c r="C275" s="188" t="s">
        <v>826</v>
      </c>
      <c r="D275" s="166"/>
      <c r="E275" s="167"/>
      <c r="F275" s="168"/>
      <c r="G275" s="189"/>
    </row>
    <row r="276" spans="1:7" ht="20.149999999999999" customHeight="1" x14ac:dyDescent="0.2">
      <c r="A276" s="276"/>
      <c r="B276" s="183">
        <f>IF(A276=0,0,VLOOKUP(A276,Tabla_Indices,2,FALSE))</f>
        <v>0</v>
      </c>
      <c r="C276" s="283"/>
      <c r="D276" s="278"/>
      <c r="E276" s="279"/>
      <c r="F276" s="280"/>
      <c r="G276" s="184">
        <f>ROUND(E276*F276,2)</f>
        <v>0</v>
      </c>
    </row>
    <row r="277" spans="1:7" ht="20.149999999999999" customHeight="1" x14ac:dyDescent="0.2">
      <c r="A277" s="276"/>
      <c r="B277" s="183">
        <f>IF(A277=0,0,VLOOKUP(A277,Tabla_Indices,2,FALSE))</f>
        <v>0</v>
      </c>
      <c r="C277" s="277"/>
      <c r="D277" s="278"/>
      <c r="E277" s="279"/>
      <c r="F277" s="280"/>
      <c r="G277" s="184">
        <f>ROUND(E277*F277,2)</f>
        <v>0</v>
      </c>
    </row>
    <row r="278" spans="1:7" ht="20.149999999999999" customHeight="1" x14ac:dyDescent="0.2">
      <c r="A278" s="276"/>
      <c r="B278" s="183"/>
      <c r="C278" s="277"/>
      <c r="D278" s="278"/>
      <c r="E278" s="279"/>
      <c r="F278" s="280"/>
      <c r="G278" s="184">
        <f t="shared" ref="G278:G285" si="38">ROUND(E278*F278,2)</f>
        <v>0</v>
      </c>
    </row>
    <row r="279" spans="1:7" ht="20.149999999999999" customHeight="1" x14ac:dyDescent="0.2">
      <c r="A279" s="276"/>
      <c r="B279" s="183">
        <f t="shared" ref="B279:B285" si="39">IF(A279=0,0,VLOOKUP(A279,Tabla_Indices,2,FALSE))</f>
        <v>0</v>
      </c>
      <c r="C279" s="277"/>
      <c r="D279" s="278"/>
      <c r="E279" s="279"/>
      <c r="F279" s="280"/>
      <c r="G279" s="184">
        <f t="shared" si="38"/>
        <v>0</v>
      </c>
    </row>
    <row r="280" spans="1:7" ht="20.149999999999999" customHeight="1" x14ac:dyDescent="0.2">
      <c r="A280" s="276"/>
      <c r="B280" s="183">
        <f t="shared" si="39"/>
        <v>0</v>
      </c>
      <c r="C280" s="277"/>
      <c r="D280" s="278"/>
      <c r="E280" s="279"/>
      <c r="F280" s="280"/>
      <c r="G280" s="184">
        <f t="shared" si="38"/>
        <v>0</v>
      </c>
    </row>
    <row r="281" spans="1:7" ht="20.149999999999999" customHeight="1" x14ac:dyDescent="0.2">
      <c r="A281" s="276"/>
      <c r="B281" s="183">
        <f t="shared" si="39"/>
        <v>0</v>
      </c>
      <c r="C281" s="277"/>
      <c r="D281" s="278"/>
      <c r="E281" s="279"/>
      <c r="F281" s="280"/>
      <c r="G281" s="184">
        <f t="shared" si="38"/>
        <v>0</v>
      </c>
    </row>
    <row r="282" spans="1:7" ht="20.149999999999999" customHeight="1" x14ac:dyDescent="0.2">
      <c r="A282" s="276"/>
      <c r="B282" s="183">
        <f t="shared" si="39"/>
        <v>0</v>
      </c>
      <c r="C282" s="277"/>
      <c r="D282" s="278"/>
      <c r="E282" s="279"/>
      <c r="F282" s="280"/>
      <c r="G282" s="184">
        <f t="shared" si="38"/>
        <v>0</v>
      </c>
    </row>
    <row r="283" spans="1:7" ht="20.149999999999999" customHeight="1" x14ac:dyDescent="0.2">
      <c r="A283" s="276"/>
      <c r="B283" s="183">
        <f t="shared" si="39"/>
        <v>0</v>
      </c>
      <c r="C283" s="277"/>
      <c r="D283" s="278"/>
      <c r="E283" s="279"/>
      <c r="F283" s="280"/>
      <c r="G283" s="184">
        <f t="shared" si="38"/>
        <v>0</v>
      </c>
    </row>
    <row r="284" spans="1:7" ht="20.149999999999999" customHeight="1" x14ac:dyDescent="0.2">
      <c r="A284" s="276"/>
      <c r="B284" s="183">
        <f t="shared" si="39"/>
        <v>0</v>
      </c>
      <c r="C284" s="277"/>
      <c r="D284" s="278"/>
      <c r="E284" s="279"/>
      <c r="F284" s="280"/>
      <c r="G284" s="184">
        <f t="shared" si="38"/>
        <v>0</v>
      </c>
    </row>
    <row r="285" spans="1:7" ht="20.149999999999999" customHeight="1" x14ac:dyDescent="0.2">
      <c r="A285" s="276"/>
      <c r="B285" s="183">
        <f t="shared" si="39"/>
        <v>0</v>
      </c>
      <c r="C285" s="277"/>
      <c r="D285" s="278"/>
      <c r="E285" s="279"/>
      <c r="F285" s="280"/>
      <c r="G285" s="184">
        <f t="shared" si="38"/>
        <v>0</v>
      </c>
    </row>
    <row r="286" spans="1:7" ht="20.149999999999999" customHeight="1" x14ac:dyDescent="0.2">
      <c r="A286" s="185"/>
      <c r="B286" s="171"/>
      <c r="C286" s="171"/>
      <c r="D286" s="166"/>
      <c r="E286" s="167"/>
      <c r="F286" s="186" t="s">
        <v>39</v>
      </c>
      <c r="G286" s="187">
        <f>SUBTOTAL(9,G276:G285)</f>
        <v>0</v>
      </c>
    </row>
    <row r="287" spans="1:7" ht="20.149999999999999" customHeight="1" x14ac:dyDescent="0.2">
      <c r="A287" s="185"/>
      <c r="B287" s="171"/>
      <c r="C287" s="188" t="s">
        <v>827</v>
      </c>
      <c r="D287" s="166"/>
      <c r="E287" s="167"/>
      <c r="F287" s="171"/>
      <c r="G287" s="189"/>
    </row>
    <row r="288" spans="1:7" ht="20.149999999999999" customHeight="1" x14ac:dyDescent="0.2">
      <c r="A288" s="276"/>
      <c r="B288" s="183">
        <f t="shared" ref="B288:B296" si="40">IF(A288=0,0,VLOOKUP(A288,Tabla_Indices,2,FALSE))</f>
        <v>0</v>
      </c>
      <c r="C288" s="277"/>
      <c r="D288" s="278"/>
      <c r="E288" s="279"/>
      <c r="F288" s="284"/>
      <c r="G288" s="190">
        <f>ROUND(E288*F288,2)</f>
        <v>0</v>
      </c>
    </row>
    <row r="289" spans="1:7" ht="20.149999999999999" customHeight="1" x14ac:dyDescent="0.2">
      <c r="A289" s="276"/>
      <c r="B289" s="183">
        <f t="shared" si="40"/>
        <v>0</v>
      </c>
      <c r="C289" s="283"/>
      <c r="D289" s="278"/>
      <c r="E289" s="279"/>
      <c r="F289" s="280"/>
      <c r="G289" s="190">
        <f>ROUND(E289*F289,2)</f>
        <v>0</v>
      </c>
    </row>
    <row r="290" spans="1:7" ht="20.149999999999999" customHeight="1" x14ac:dyDescent="0.2">
      <c r="A290" s="276"/>
      <c r="B290" s="183">
        <f t="shared" si="40"/>
        <v>0</v>
      </c>
      <c r="C290" s="285"/>
      <c r="D290" s="278"/>
      <c r="E290" s="279"/>
      <c r="F290" s="280"/>
      <c r="G290" s="190">
        <f>ROUND(E290*F290,2)</f>
        <v>0</v>
      </c>
    </row>
    <row r="291" spans="1:7" ht="20.149999999999999" customHeight="1" x14ac:dyDescent="0.2">
      <c r="A291" s="276"/>
      <c r="B291" s="183">
        <f t="shared" si="40"/>
        <v>0</v>
      </c>
      <c r="C291" s="285"/>
      <c r="D291" s="278"/>
      <c r="E291" s="279"/>
      <c r="F291" s="280"/>
      <c r="G291" s="190">
        <f>ROUND(E291*F291,2)</f>
        <v>0</v>
      </c>
    </row>
    <row r="292" spans="1:7" ht="20.149999999999999" customHeight="1" x14ac:dyDescent="0.2">
      <c r="A292" s="276"/>
      <c r="B292" s="183">
        <f t="shared" si="40"/>
        <v>0</v>
      </c>
      <c r="C292" s="285"/>
      <c r="D292" s="278"/>
      <c r="E292" s="279"/>
      <c r="F292" s="280"/>
      <c r="G292" s="190">
        <f t="shared" ref="G292:G296" si="41">ROUND(E292*F292,2)</f>
        <v>0</v>
      </c>
    </row>
    <row r="293" spans="1:7" ht="20.149999999999999" customHeight="1" x14ac:dyDescent="0.2">
      <c r="A293" s="276"/>
      <c r="B293" s="183">
        <f t="shared" si="40"/>
        <v>0</v>
      </c>
      <c r="C293" s="285"/>
      <c r="D293" s="278"/>
      <c r="E293" s="279"/>
      <c r="F293" s="280"/>
      <c r="G293" s="190">
        <f t="shared" si="41"/>
        <v>0</v>
      </c>
    </row>
    <row r="294" spans="1:7" ht="20.149999999999999" customHeight="1" x14ac:dyDescent="0.2">
      <c r="A294" s="276"/>
      <c r="B294" s="183">
        <f t="shared" si="40"/>
        <v>0</v>
      </c>
      <c r="C294" s="277"/>
      <c r="D294" s="278"/>
      <c r="E294" s="279"/>
      <c r="F294" s="280"/>
      <c r="G294" s="190">
        <f t="shared" si="41"/>
        <v>0</v>
      </c>
    </row>
    <row r="295" spans="1:7" ht="20.149999999999999" customHeight="1" x14ac:dyDescent="0.2">
      <c r="A295" s="276"/>
      <c r="B295" s="183">
        <f t="shared" si="40"/>
        <v>0</v>
      </c>
      <c r="C295" s="277"/>
      <c r="D295" s="278"/>
      <c r="E295" s="279"/>
      <c r="F295" s="280"/>
      <c r="G295" s="190">
        <f t="shared" si="41"/>
        <v>0</v>
      </c>
    </row>
    <row r="296" spans="1:7" ht="20.149999999999999" customHeight="1" x14ac:dyDescent="0.2">
      <c r="A296" s="276"/>
      <c r="B296" s="183">
        <f t="shared" si="40"/>
        <v>0</v>
      </c>
      <c r="C296" s="277"/>
      <c r="D296" s="278"/>
      <c r="E296" s="279"/>
      <c r="F296" s="280"/>
      <c r="G296" s="190">
        <f t="shared" si="41"/>
        <v>0</v>
      </c>
    </row>
    <row r="297" spans="1:7" ht="20.149999999999999" customHeight="1" x14ac:dyDescent="0.2">
      <c r="A297" s="251"/>
      <c r="B297" s="166"/>
      <c r="C297" s="171"/>
      <c r="D297" s="166"/>
      <c r="E297" s="167"/>
      <c r="F297" s="186" t="s">
        <v>40</v>
      </c>
      <c r="G297" s="187">
        <f>SUBTOTAL(9,G288:G296)</f>
        <v>0</v>
      </c>
    </row>
    <row r="298" spans="1:7" ht="20.149999999999999" customHeight="1" thickBot="1" x14ac:dyDescent="0.25">
      <c r="A298" s="192"/>
      <c r="B298" s="193"/>
      <c r="C298" s="194"/>
      <c r="D298" s="193"/>
      <c r="E298" s="195"/>
      <c r="F298" s="196"/>
      <c r="G298" s="197"/>
    </row>
    <row r="299" spans="1:7" ht="20.149999999999999" customHeight="1" thickBot="1" x14ac:dyDescent="0.25">
      <c r="A299" s="252" t="str">
        <f>B257</f>
        <v>2-1</v>
      </c>
      <c r="B299" s="250" t="str">
        <f>C257</f>
        <v>Excavación para fundaciones</v>
      </c>
      <c r="C299" s="198"/>
      <c r="D299" s="198" t="s">
        <v>41</v>
      </c>
      <c r="E299" s="199"/>
      <c r="F299" s="200" t="s">
        <v>42</v>
      </c>
      <c r="G299" s="201">
        <f>SUBTOTAL(9,G262:G298)</f>
        <v>0</v>
      </c>
    </row>
    <row r="300" spans="1:7" ht="20.149999999999999" customHeight="1" thickTop="1" thickBot="1" x14ac:dyDescent="0.25"/>
    <row r="301" spans="1:7" ht="20.149999999999999" customHeight="1" thickTop="1" x14ac:dyDescent="0.2">
      <c r="A301" s="315" t="s">
        <v>44</v>
      </c>
      <c r="B301" s="316"/>
      <c r="C301" s="316"/>
      <c r="D301" s="316"/>
      <c r="E301" s="316"/>
      <c r="F301" s="316"/>
      <c r="G301" s="317"/>
    </row>
    <row r="302" spans="1:7" ht="20.149999999999999" customHeight="1" x14ac:dyDescent="0.2">
      <c r="A302" s="156" t="s">
        <v>823</v>
      </c>
      <c r="B302" s="157" t="str">
        <f>Comitente</f>
        <v>DIRECCIÓN ARQUITECTURA</v>
      </c>
      <c r="C302" s="158"/>
      <c r="D302" s="159"/>
      <c r="E302" s="159"/>
      <c r="F302" s="160"/>
      <c r="G302" s="161"/>
    </row>
    <row r="303" spans="1:7" ht="20.149999999999999" customHeight="1" x14ac:dyDescent="0.2">
      <c r="A303" s="156" t="s">
        <v>824</v>
      </c>
      <c r="B303" s="157">
        <f>Contratista</f>
        <v>0</v>
      </c>
      <c r="C303" s="162"/>
      <c r="D303" s="162"/>
      <c r="E303" s="162"/>
      <c r="F303" s="157"/>
      <c r="G303" s="163"/>
    </row>
    <row r="304" spans="1:7" ht="20.149999999999999" customHeight="1" x14ac:dyDescent="0.2">
      <c r="A304" s="156" t="s">
        <v>31</v>
      </c>
      <c r="B304" s="157" t="str">
        <f>Obra</f>
        <v>CONSOLIDACION ESTRUCTURAL EDIFICIO 9 DE JULIO</v>
      </c>
      <c r="C304" s="162"/>
      <c r="D304" s="162"/>
      <c r="E304" s="162"/>
      <c r="F304" s="157" t="s">
        <v>45</v>
      </c>
      <c r="G304" s="163">
        <f>Fecha_Base</f>
        <v>0</v>
      </c>
    </row>
    <row r="305" spans="1:7" ht="20.149999999999999" customHeight="1" x14ac:dyDescent="0.2">
      <c r="A305" s="164" t="s">
        <v>822</v>
      </c>
      <c r="B305" s="165" t="str">
        <f>Ubicación</f>
        <v>DEPARTAMENTO CAPITAL</v>
      </c>
      <c r="C305" s="165"/>
      <c r="D305" s="166"/>
      <c r="E305" s="167"/>
      <c r="F305" s="168"/>
      <c r="G305" s="169"/>
    </row>
    <row r="306" spans="1:7" ht="20.149999999999999" customHeight="1" x14ac:dyDescent="0.2">
      <c r="A306" s="164" t="s">
        <v>46</v>
      </c>
      <c r="B306" s="170">
        <v>3</v>
      </c>
      <c r="C306" s="171" t="str">
        <f>IF(B306="","",VLOOKUP(B306,Computo_Presupuesto,2,FALSE))</f>
        <v>HORMIGONES SIMPLES</v>
      </c>
      <c r="D306" s="172"/>
      <c r="E306" s="167"/>
      <c r="F306" s="168"/>
      <c r="G306" s="169"/>
    </row>
    <row r="307" spans="1:7" ht="20.149999999999999" customHeight="1" x14ac:dyDescent="0.2">
      <c r="A307" s="164" t="s">
        <v>32</v>
      </c>
      <c r="B307" s="262" t="s">
        <v>1196</v>
      </c>
      <c r="C307" s="171" t="str">
        <f>IF(B307=0,"",VLOOKUP(B307,Computo_Presupuesto,2,FALSE))</f>
        <v>Hormigón de limpieza</v>
      </c>
      <c r="D307" s="166"/>
      <c r="E307" s="167"/>
      <c r="F307" s="165" t="s">
        <v>33</v>
      </c>
      <c r="G307" s="173" t="str">
        <f>IF(B307=0,"",VLOOKUP(B307,Computo_Presupuesto,4,FALSE))</f>
        <v>m2</v>
      </c>
    </row>
    <row r="308" spans="1:7" ht="20.149999999999999" customHeight="1" x14ac:dyDescent="0.2">
      <c r="A308" s="164"/>
      <c r="B308" s="165"/>
      <c r="C308" s="171"/>
      <c r="D308" s="166"/>
      <c r="E308" s="167"/>
      <c r="F308" s="171"/>
      <c r="G308" s="174"/>
    </row>
    <row r="309" spans="1:7" ht="20.149999999999999" customHeight="1" x14ac:dyDescent="0.2">
      <c r="A309" s="312" t="s">
        <v>685</v>
      </c>
      <c r="B309" s="313"/>
      <c r="C309" s="314" t="s">
        <v>0</v>
      </c>
      <c r="D309" s="314" t="s">
        <v>34</v>
      </c>
      <c r="E309" s="318" t="s">
        <v>35</v>
      </c>
      <c r="F309" s="319" t="s">
        <v>36</v>
      </c>
      <c r="G309" s="320" t="s">
        <v>37</v>
      </c>
    </row>
    <row r="310" spans="1:7" s="15" customFormat="1" ht="20.149999999999999" customHeight="1" x14ac:dyDescent="0.2">
      <c r="A310" s="175" t="s">
        <v>686</v>
      </c>
      <c r="B310" s="176" t="s">
        <v>687</v>
      </c>
      <c r="C310" s="314"/>
      <c r="D310" s="314"/>
      <c r="E310" s="318"/>
      <c r="F310" s="319"/>
      <c r="G310" s="320"/>
    </row>
    <row r="311" spans="1:7" ht="20.149999999999999" customHeight="1" x14ac:dyDescent="0.2">
      <c r="A311" s="275"/>
      <c r="B311" s="177"/>
      <c r="C311" s="178" t="s">
        <v>825</v>
      </c>
      <c r="D311" s="179"/>
      <c r="E311" s="180"/>
      <c r="F311" s="181"/>
      <c r="G311" s="182"/>
    </row>
    <row r="312" spans="1:7" ht="20.149999999999999" customHeight="1" x14ac:dyDescent="0.2">
      <c r="A312" s="276"/>
      <c r="B312" s="183">
        <f t="shared" ref="B312:B323" si="42">IF(A312=0,0,VLOOKUP(A312,Tabla_Indices,2,FALSE))</f>
        <v>0</v>
      </c>
      <c r="C312" s="277"/>
      <c r="D312" s="278"/>
      <c r="E312" s="279"/>
      <c r="F312" s="280"/>
      <c r="G312" s="184">
        <f>ROUND(E312*F312,2)</f>
        <v>0</v>
      </c>
    </row>
    <row r="313" spans="1:7" ht="20.149999999999999" customHeight="1" x14ac:dyDescent="0.2">
      <c r="A313" s="281"/>
      <c r="B313" s="183">
        <f t="shared" si="42"/>
        <v>0</v>
      </c>
      <c r="C313" s="277"/>
      <c r="D313" s="278"/>
      <c r="E313" s="279"/>
      <c r="F313" s="280"/>
      <c r="G313" s="184">
        <f t="shared" ref="G313:G323" si="43">ROUND(E313*F313,2)</f>
        <v>0</v>
      </c>
    </row>
    <row r="314" spans="1:7" ht="20.149999999999999" customHeight="1" x14ac:dyDescent="0.2">
      <c r="A314" s="276"/>
      <c r="B314" s="183">
        <f t="shared" si="42"/>
        <v>0</v>
      </c>
      <c r="C314" s="277"/>
      <c r="D314" s="278"/>
      <c r="E314" s="279"/>
      <c r="F314" s="280"/>
      <c r="G314" s="184">
        <f t="shared" si="43"/>
        <v>0</v>
      </c>
    </row>
    <row r="315" spans="1:7" ht="20.149999999999999" customHeight="1" x14ac:dyDescent="0.2">
      <c r="A315" s="276"/>
      <c r="B315" s="183">
        <f t="shared" si="42"/>
        <v>0</v>
      </c>
      <c r="C315" s="277"/>
      <c r="D315" s="278"/>
      <c r="E315" s="279"/>
      <c r="F315" s="280"/>
      <c r="G315" s="184">
        <f t="shared" si="43"/>
        <v>0</v>
      </c>
    </row>
    <row r="316" spans="1:7" ht="20.149999999999999" customHeight="1" x14ac:dyDescent="0.2">
      <c r="A316" s="276"/>
      <c r="B316" s="183">
        <f t="shared" si="42"/>
        <v>0</v>
      </c>
      <c r="C316" s="277"/>
      <c r="D316" s="278"/>
      <c r="E316" s="282"/>
      <c r="F316" s="280"/>
      <c r="G316" s="184">
        <f t="shared" si="43"/>
        <v>0</v>
      </c>
    </row>
    <row r="317" spans="1:7" ht="20.149999999999999" customHeight="1" x14ac:dyDescent="0.2">
      <c r="A317" s="276"/>
      <c r="B317" s="183">
        <f t="shared" si="42"/>
        <v>0</v>
      </c>
      <c r="C317" s="277"/>
      <c r="D317" s="278"/>
      <c r="E317" s="282"/>
      <c r="F317" s="280"/>
      <c r="G317" s="184">
        <f t="shared" si="43"/>
        <v>0</v>
      </c>
    </row>
    <row r="318" spans="1:7" ht="20.149999999999999" customHeight="1" x14ac:dyDescent="0.2">
      <c r="A318" s="276"/>
      <c r="B318" s="183">
        <f t="shared" si="42"/>
        <v>0</v>
      </c>
      <c r="C318" s="277"/>
      <c r="D318" s="278"/>
      <c r="E318" s="279"/>
      <c r="F318" s="280"/>
      <c r="G318" s="184">
        <f t="shared" si="43"/>
        <v>0</v>
      </c>
    </row>
    <row r="319" spans="1:7" ht="20.149999999999999" customHeight="1" x14ac:dyDescent="0.2">
      <c r="A319" s="276"/>
      <c r="B319" s="183">
        <f t="shared" si="42"/>
        <v>0</v>
      </c>
      <c r="C319" s="277"/>
      <c r="D319" s="278"/>
      <c r="E319" s="279"/>
      <c r="F319" s="280"/>
      <c r="G319" s="184">
        <f t="shared" si="43"/>
        <v>0</v>
      </c>
    </row>
    <row r="320" spans="1:7" ht="20.149999999999999" customHeight="1" x14ac:dyDescent="0.2">
      <c r="A320" s="276"/>
      <c r="B320" s="183">
        <f t="shared" si="42"/>
        <v>0</v>
      </c>
      <c r="C320" s="277"/>
      <c r="D320" s="278"/>
      <c r="E320" s="279"/>
      <c r="F320" s="280"/>
      <c r="G320" s="184">
        <f t="shared" si="43"/>
        <v>0</v>
      </c>
    </row>
    <row r="321" spans="1:7" ht="20.149999999999999" customHeight="1" x14ac:dyDescent="0.2">
      <c r="A321" s="276"/>
      <c r="B321" s="183">
        <f t="shared" si="42"/>
        <v>0</v>
      </c>
      <c r="C321" s="277"/>
      <c r="D321" s="278"/>
      <c r="E321" s="279"/>
      <c r="F321" s="280"/>
      <c r="G321" s="184">
        <f t="shared" si="43"/>
        <v>0</v>
      </c>
    </row>
    <row r="322" spans="1:7" ht="20.149999999999999" customHeight="1" x14ac:dyDescent="0.2">
      <c r="A322" s="276"/>
      <c r="B322" s="183">
        <f t="shared" si="42"/>
        <v>0</v>
      </c>
      <c r="C322" s="277"/>
      <c r="D322" s="278"/>
      <c r="E322" s="279"/>
      <c r="F322" s="280"/>
      <c r="G322" s="184">
        <f t="shared" si="43"/>
        <v>0</v>
      </c>
    </row>
    <row r="323" spans="1:7" ht="20.149999999999999" customHeight="1" x14ac:dyDescent="0.2">
      <c r="A323" s="276"/>
      <c r="B323" s="183">
        <f t="shared" si="42"/>
        <v>0</v>
      </c>
      <c r="C323" s="277"/>
      <c r="D323" s="278"/>
      <c r="E323" s="279"/>
      <c r="F323" s="280"/>
      <c r="G323" s="184">
        <f t="shared" si="43"/>
        <v>0</v>
      </c>
    </row>
    <row r="324" spans="1:7" ht="20.149999999999999" customHeight="1" x14ac:dyDescent="0.2">
      <c r="A324" s="185"/>
      <c r="B324" s="171"/>
      <c r="C324" s="171"/>
      <c r="D324" s="166"/>
      <c r="E324" s="167"/>
      <c r="F324" s="186" t="s">
        <v>38</v>
      </c>
      <c r="G324" s="187">
        <f>SUBTOTAL(9,G312:G323)</f>
        <v>0</v>
      </c>
    </row>
    <row r="325" spans="1:7" ht="20.149999999999999" customHeight="1" x14ac:dyDescent="0.2">
      <c r="A325" s="185"/>
      <c r="B325" s="171"/>
      <c r="C325" s="188" t="s">
        <v>826</v>
      </c>
      <c r="D325" s="166"/>
      <c r="E325" s="167"/>
      <c r="F325" s="168"/>
      <c r="G325" s="189"/>
    </row>
    <row r="326" spans="1:7" ht="20.149999999999999" customHeight="1" x14ac:dyDescent="0.2">
      <c r="A326" s="276"/>
      <c r="B326" s="183">
        <f t="shared" ref="B326:B335" si="44">IF(A326=0,0,VLOOKUP(A326,Tabla_Indices,2,FALSE))</f>
        <v>0</v>
      </c>
      <c r="C326" s="283"/>
      <c r="D326" s="278"/>
      <c r="E326" s="279"/>
      <c r="F326" s="280"/>
      <c r="G326" s="184">
        <f>ROUND(E326*F326,2)</f>
        <v>0</v>
      </c>
    </row>
    <row r="327" spans="1:7" ht="20.149999999999999" customHeight="1" x14ac:dyDescent="0.2">
      <c r="A327" s="276"/>
      <c r="B327" s="183">
        <f t="shared" si="44"/>
        <v>0</v>
      </c>
      <c r="C327" s="277"/>
      <c r="D327" s="278"/>
      <c r="E327" s="279"/>
      <c r="F327" s="280"/>
      <c r="G327" s="184">
        <f>ROUND(E327*F327,2)</f>
        <v>0</v>
      </c>
    </row>
    <row r="328" spans="1:7" ht="20.149999999999999" customHeight="1" x14ac:dyDescent="0.2">
      <c r="A328" s="276"/>
      <c r="B328" s="183">
        <f t="shared" si="44"/>
        <v>0</v>
      </c>
      <c r="C328" s="277"/>
      <c r="D328" s="278"/>
      <c r="E328" s="279"/>
      <c r="F328" s="280"/>
      <c r="G328" s="184">
        <f t="shared" ref="G328:G335" si="45">ROUND(E328*F328,2)</f>
        <v>0</v>
      </c>
    </row>
    <row r="329" spans="1:7" ht="20.149999999999999" customHeight="1" x14ac:dyDescent="0.2">
      <c r="A329" s="276"/>
      <c r="B329" s="183">
        <f t="shared" si="44"/>
        <v>0</v>
      </c>
      <c r="C329" s="277"/>
      <c r="D329" s="278"/>
      <c r="E329" s="279"/>
      <c r="F329" s="280"/>
      <c r="G329" s="184">
        <f t="shared" si="45"/>
        <v>0</v>
      </c>
    </row>
    <row r="330" spans="1:7" ht="20.149999999999999" customHeight="1" x14ac:dyDescent="0.2">
      <c r="A330" s="276"/>
      <c r="B330" s="183">
        <f t="shared" si="44"/>
        <v>0</v>
      </c>
      <c r="C330" s="277"/>
      <c r="D330" s="278"/>
      <c r="E330" s="279"/>
      <c r="F330" s="280"/>
      <c r="G330" s="184">
        <f t="shared" si="45"/>
        <v>0</v>
      </c>
    </row>
    <row r="331" spans="1:7" ht="20.149999999999999" customHeight="1" x14ac:dyDescent="0.2">
      <c r="A331" s="276"/>
      <c r="B331" s="183">
        <f t="shared" si="44"/>
        <v>0</v>
      </c>
      <c r="C331" s="277"/>
      <c r="D331" s="278"/>
      <c r="E331" s="279"/>
      <c r="F331" s="280"/>
      <c r="G331" s="184">
        <f t="shared" si="45"/>
        <v>0</v>
      </c>
    </row>
    <row r="332" spans="1:7" ht="20.149999999999999" customHeight="1" x14ac:dyDescent="0.2">
      <c r="A332" s="276"/>
      <c r="B332" s="183">
        <f t="shared" si="44"/>
        <v>0</v>
      </c>
      <c r="C332" s="277"/>
      <c r="D332" s="278"/>
      <c r="E332" s="279"/>
      <c r="F332" s="280"/>
      <c r="G332" s="184">
        <f t="shared" si="45"/>
        <v>0</v>
      </c>
    </row>
    <row r="333" spans="1:7" ht="20.149999999999999" customHeight="1" x14ac:dyDescent="0.2">
      <c r="A333" s="276"/>
      <c r="B333" s="183">
        <f t="shared" si="44"/>
        <v>0</v>
      </c>
      <c r="C333" s="277"/>
      <c r="D333" s="278"/>
      <c r="E333" s="279"/>
      <c r="F333" s="280"/>
      <c r="G333" s="184">
        <f t="shared" si="45"/>
        <v>0</v>
      </c>
    </row>
    <row r="334" spans="1:7" ht="20.149999999999999" customHeight="1" x14ac:dyDescent="0.2">
      <c r="A334" s="276"/>
      <c r="B334" s="183">
        <f t="shared" si="44"/>
        <v>0</v>
      </c>
      <c r="C334" s="277"/>
      <c r="D334" s="278"/>
      <c r="E334" s="279"/>
      <c r="F334" s="280"/>
      <c r="G334" s="184">
        <f t="shared" si="45"/>
        <v>0</v>
      </c>
    </row>
    <row r="335" spans="1:7" ht="20.149999999999999" customHeight="1" x14ac:dyDescent="0.2">
      <c r="A335" s="276"/>
      <c r="B335" s="183">
        <f t="shared" si="44"/>
        <v>0</v>
      </c>
      <c r="C335" s="277"/>
      <c r="D335" s="278"/>
      <c r="E335" s="279"/>
      <c r="F335" s="280"/>
      <c r="G335" s="184">
        <f t="shared" si="45"/>
        <v>0</v>
      </c>
    </row>
    <row r="336" spans="1:7" ht="20.149999999999999" customHeight="1" x14ac:dyDescent="0.2">
      <c r="A336" s="185"/>
      <c r="B336" s="171"/>
      <c r="C336" s="171"/>
      <c r="D336" s="166"/>
      <c r="E336" s="167"/>
      <c r="F336" s="186" t="s">
        <v>39</v>
      </c>
      <c r="G336" s="187">
        <f>SUBTOTAL(9,G326:G335)</f>
        <v>0</v>
      </c>
    </row>
    <row r="337" spans="1:7" ht="20.149999999999999" customHeight="1" x14ac:dyDescent="0.2">
      <c r="A337" s="185"/>
      <c r="B337" s="171"/>
      <c r="C337" s="188" t="s">
        <v>827</v>
      </c>
      <c r="D337" s="166"/>
      <c r="E337" s="167"/>
      <c r="F337" s="171"/>
      <c r="G337" s="189"/>
    </row>
    <row r="338" spans="1:7" ht="20.149999999999999" customHeight="1" x14ac:dyDescent="0.2">
      <c r="A338" s="276"/>
      <c r="B338" s="183">
        <f t="shared" ref="B338:B346" si="46">IF(A338=0,0,VLOOKUP(A338,Tabla_Indices,2,FALSE))</f>
        <v>0</v>
      </c>
      <c r="C338" s="277"/>
      <c r="D338" s="278"/>
      <c r="E338" s="279"/>
      <c r="F338" s="284"/>
      <c r="G338" s="190">
        <f>ROUND(E338*F338,2)</f>
        <v>0</v>
      </c>
    </row>
    <row r="339" spans="1:7" ht="20.149999999999999" customHeight="1" x14ac:dyDescent="0.2">
      <c r="A339" s="276"/>
      <c r="B339" s="183">
        <f t="shared" si="46"/>
        <v>0</v>
      </c>
      <c r="C339" s="283"/>
      <c r="D339" s="278"/>
      <c r="E339" s="279"/>
      <c r="F339" s="280"/>
      <c r="G339" s="190">
        <f>ROUND(E339*F339,2)</f>
        <v>0</v>
      </c>
    </row>
    <row r="340" spans="1:7" ht="20.149999999999999" customHeight="1" x14ac:dyDescent="0.2">
      <c r="A340" s="276"/>
      <c r="B340" s="183">
        <f t="shared" si="46"/>
        <v>0</v>
      </c>
      <c r="C340" s="285"/>
      <c r="D340" s="278"/>
      <c r="E340" s="279"/>
      <c r="F340" s="280"/>
      <c r="G340" s="190">
        <f>ROUND(E340*F340,2)</f>
        <v>0</v>
      </c>
    </row>
    <row r="341" spans="1:7" ht="20.149999999999999" customHeight="1" x14ac:dyDescent="0.2">
      <c r="A341" s="276"/>
      <c r="B341" s="183">
        <f t="shared" si="46"/>
        <v>0</v>
      </c>
      <c r="C341" s="285"/>
      <c r="D341" s="278"/>
      <c r="E341" s="279"/>
      <c r="F341" s="280"/>
      <c r="G341" s="190">
        <f>ROUND(E341*F341,2)</f>
        <v>0</v>
      </c>
    </row>
    <row r="342" spans="1:7" ht="20.149999999999999" customHeight="1" x14ac:dyDescent="0.2">
      <c r="A342" s="276"/>
      <c r="B342" s="183">
        <f t="shared" si="46"/>
        <v>0</v>
      </c>
      <c r="C342" s="285"/>
      <c r="D342" s="278"/>
      <c r="E342" s="279"/>
      <c r="F342" s="280"/>
      <c r="G342" s="190">
        <f t="shared" ref="G342:G346" si="47">ROUND(E342*F342,2)</f>
        <v>0</v>
      </c>
    </row>
    <row r="343" spans="1:7" ht="20.149999999999999" customHeight="1" x14ac:dyDescent="0.2">
      <c r="A343" s="276"/>
      <c r="B343" s="183">
        <f t="shared" si="46"/>
        <v>0</v>
      </c>
      <c r="C343" s="285"/>
      <c r="D343" s="278"/>
      <c r="E343" s="279"/>
      <c r="F343" s="280"/>
      <c r="G343" s="190">
        <f t="shared" si="47"/>
        <v>0</v>
      </c>
    </row>
    <row r="344" spans="1:7" ht="20.149999999999999" customHeight="1" x14ac:dyDescent="0.2">
      <c r="A344" s="276"/>
      <c r="B344" s="183">
        <f t="shared" si="46"/>
        <v>0</v>
      </c>
      <c r="C344" s="277"/>
      <c r="D344" s="278"/>
      <c r="E344" s="279"/>
      <c r="F344" s="280"/>
      <c r="G344" s="190">
        <f t="shared" si="47"/>
        <v>0</v>
      </c>
    </row>
    <row r="345" spans="1:7" ht="20.149999999999999" customHeight="1" x14ac:dyDescent="0.2">
      <c r="A345" s="276"/>
      <c r="B345" s="183">
        <f t="shared" si="46"/>
        <v>0</v>
      </c>
      <c r="C345" s="277"/>
      <c r="D345" s="278"/>
      <c r="E345" s="279"/>
      <c r="F345" s="280"/>
      <c r="G345" s="190">
        <f t="shared" si="47"/>
        <v>0</v>
      </c>
    </row>
    <row r="346" spans="1:7" ht="20.149999999999999" customHeight="1" x14ac:dyDescent="0.2">
      <c r="A346" s="276"/>
      <c r="B346" s="183">
        <f t="shared" si="46"/>
        <v>0</v>
      </c>
      <c r="C346" s="277"/>
      <c r="D346" s="278"/>
      <c r="E346" s="279"/>
      <c r="F346" s="280"/>
      <c r="G346" s="190">
        <f t="shared" si="47"/>
        <v>0</v>
      </c>
    </row>
    <row r="347" spans="1:7" ht="20.149999999999999" customHeight="1" x14ac:dyDescent="0.2">
      <c r="A347" s="191"/>
      <c r="B347" s="166"/>
      <c r="C347" s="171"/>
      <c r="D347" s="166"/>
      <c r="E347" s="167"/>
      <c r="F347" s="186" t="s">
        <v>40</v>
      </c>
      <c r="G347" s="187">
        <f>SUBTOTAL(9,G338:G346)</f>
        <v>0</v>
      </c>
    </row>
    <row r="348" spans="1:7" ht="20.149999999999999" customHeight="1" thickBot="1" x14ac:dyDescent="0.25">
      <c r="A348" s="192"/>
      <c r="B348" s="193"/>
      <c r="C348" s="194"/>
      <c r="D348" s="193"/>
      <c r="E348" s="195"/>
      <c r="F348" s="196"/>
      <c r="G348" s="197"/>
    </row>
    <row r="349" spans="1:7" ht="20.149999999999999" customHeight="1" thickBot="1" x14ac:dyDescent="0.25">
      <c r="A349" s="252" t="str">
        <f>B307</f>
        <v>3-1</v>
      </c>
      <c r="B349" s="250" t="str">
        <f>C307</f>
        <v>Hormigón de limpieza</v>
      </c>
      <c r="C349" s="198"/>
      <c r="D349" s="198" t="s">
        <v>41</v>
      </c>
      <c r="E349" s="199"/>
      <c r="F349" s="200" t="s">
        <v>42</v>
      </c>
      <c r="G349" s="201">
        <f>SUBTOTAL(9,G312:G348)</f>
        <v>0</v>
      </c>
    </row>
    <row r="350" spans="1:7" ht="20.149999999999999" customHeight="1" thickTop="1" thickBot="1" x14ac:dyDescent="0.25"/>
    <row r="351" spans="1:7" ht="20.149999999999999" customHeight="1" thickTop="1" x14ac:dyDescent="0.2">
      <c r="A351" s="315" t="s">
        <v>44</v>
      </c>
      <c r="B351" s="316"/>
      <c r="C351" s="316"/>
      <c r="D351" s="316"/>
      <c r="E351" s="316"/>
      <c r="F351" s="316"/>
      <c r="G351" s="317"/>
    </row>
    <row r="352" spans="1:7" ht="20.149999999999999" customHeight="1" x14ac:dyDescent="0.2">
      <c r="A352" s="156" t="s">
        <v>823</v>
      </c>
      <c r="B352" s="157" t="str">
        <f>Comitente</f>
        <v>DIRECCIÓN ARQUITECTURA</v>
      </c>
      <c r="C352" s="158"/>
      <c r="D352" s="159"/>
      <c r="E352" s="159"/>
      <c r="F352" s="160"/>
      <c r="G352" s="161"/>
    </row>
    <row r="353" spans="1:7" ht="20.149999999999999" customHeight="1" x14ac:dyDescent="0.2">
      <c r="A353" s="156" t="s">
        <v>824</v>
      </c>
      <c r="B353" s="157">
        <f>Contratista</f>
        <v>0</v>
      </c>
      <c r="C353" s="162"/>
      <c r="D353" s="162"/>
      <c r="E353" s="162"/>
      <c r="F353" s="157"/>
      <c r="G353" s="163"/>
    </row>
    <row r="354" spans="1:7" ht="20.149999999999999" customHeight="1" x14ac:dyDescent="0.2">
      <c r="A354" s="156" t="s">
        <v>31</v>
      </c>
      <c r="B354" s="157" t="str">
        <f>Obra</f>
        <v>CONSOLIDACION ESTRUCTURAL EDIFICIO 9 DE JULIO</v>
      </c>
      <c r="C354" s="162"/>
      <c r="D354" s="162"/>
      <c r="E354" s="162"/>
      <c r="F354" s="157" t="s">
        <v>45</v>
      </c>
      <c r="G354" s="163">
        <f>Fecha_Base</f>
        <v>0</v>
      </c>
    </row>
    <row r="355" spans="1:7" ht="20.149999999999999" customHeight="1" x14ac:dyDescent="0.2">
      <c r="A355" s="164" t="s">
        <v>822</v>
      </c>
      <c r="B355" s="165" t="str">
        <f>Ubicación</f>
        <v>DEPARTAMENTO CAPITAL</v>
      </c>
      <c r="C355" s="165"/>
      <c r="D355" s="166"/>
      <c r="E355" s="167"/>
      <c r="F355" s="168"/>
      <c r="G355" s="169"/>
    </row>
    <row r="356" spans="1:7" ht="20.149999999999999" customHeight="1" x14ac:dyDescent="0.2">
      <c r="A356" s="164" t="s">
        <v>46</v>
      </c>
      <c r="B356" s="170">
        <v>4</v>
      </c>
      <c r="C356" s="171" t="str">
        <f>IF(B356="","",VLOOKUP(B356,Computo_Presupuesto,2,FALSE))</f>
        <v>HORMIGON ARMADO</v>
      </c>
      <c r="D356" s="172"/>
      <c r="E356" s="167"/>
      <c r="F356" s="168"/>
      <c r="G356" s="169"/>
    </row>
    <row r="357" spans="1:7" ht="20.149999999999999" customHeight="1" x14ac:dyDescent="0.2">
      <c r="A357" s="164" t="s">
        <v>32</v>
      </c>
      <c r="B357" s="262" t="s">
        <v>1205</v>
      </c>
      <c r="C357" s="171" t="str">
        <f>IF(B357=0,"",VLOOKUP(B357,Computo_Presupuesto,2,FALSE))</f>
        <v>Vigas de arriostramiento</v>
      </c>
      <c r="D357" s="166"/>
      <c r="E357" s="167"/>
      <c r="F357" s="165" t="s">
        <v>33</v>
      </c>
      <c r="G357" s="173" t="str">
        <f>IF(B357=0,"",VLOOKUP(B357,Computo_Presupuesto,4,FALSE))</f>
        <v>m3</v>
      </c>
    </row>
    <row r="358" spans="1:7" ht="20.149999999999999" customHeight="1" x14ac:dyDescent="0.2">
      <c r="A358" s="164"/>
      <c r="B358" s="165"/>
      <c r="C358" s="171"/>
      <c r="D358" s="166"/>
      <c r="E358" s="167"/>
      <c r="F358" s="171"/>
      <c r="G358" s="174"/>
    </row>
    <row r="359" spans="1:7" ht="20.149999999999999" customHeight="1" x14ac:dyDescent="0.2">
      <c r="A359" s="312" t="s">
        <v>685</v>
      </c>
      <c r="B359" s="313"/>
      <c r="C359" s="314" t="s">
        <v>0</v>
      </c>
      <c r="D359" s="314" t="s">
        <v>34</v>
      </c>
      <c r="E359" s="318" t="s">
        <v>35</v>
      </c>
      <c r="F359" s="319" t="s">
        <v>36</v>
      </c>
      <c r="G359" s="320" t="s">
        <v>37</v>
      </c>
    </row>
    <row r="360" spans="1:7" ht="20.149999999999999" customHeight="1" x14ac:dyDescent="0.2">
      <c r="A360" s="175" t="s">
        <v>686</v>
      </c>
      <c r="B360" s="176" t="s">
        <v>687</v>
      </c>
      <c r="C360" s="314"/>
      <c r="D360" s="314"/>
      <c r="E360" s="318"/>
      <c r="F360" s="319"/>
      <c r="G360" s="320"/>
    </row>
    <row r="361" spans="1:7" ht="20.149999999999999" customHeight="1" x14ac:dyDescent="0.2">
      <c r="A361" s="275"/>
      <c r="B361" s="177"/>
      <c r="C361" s="178" t="s">
        <v>825</v>
      </c>
      <c r="D361" s="179"/>
      <c r="E361" s="180"/>
      <c r="F361" s="181"/>
      <c r="G361" s="182"/>
    </row>
    <row r="362" spans="1:7" ht="20.149999999999999" customHeight="1" x14ac:dyDescent="0.2">
      <c r="A362" s="276"/>
      <c r="B362" s="183">
        <f t="shared" ref="B362:B373" si="48">IF(A362=0,0,VLOOKUP(A362,Tabla_Indices,2,FALSE))</f>
        <v>0</v>
      </c>
      <c r="C362" s="277"/>
      <c r="D362" s="278"/>
      <c r="E362" s="279"/>
      <c r="F362" s="280"/>
      <c r="G362" s="184">
        <f>ROUND(E362*F362,2)</f>
        <v>0</v>
      </c>
    </row>
    <row r="363" spans="1:7" ht="20.149999999999999" customHeight="1" x14ac:dyDescent="0.2">
      <c r="A363" s="281"/>
      <c r="B363" s="183">
        <f t="shared" si="48"/>
        <v>0</v>
      </c>
      <c r="C363" s="277"/>
      <c r="D363" s="278"/>
      <c r="E363" s="279"/>
      <c r="F363" s="280"/>
      <c r="G363" s="184">
        <f t="shared" ref="G363:G373" si="49">ROUND(E363*F363,2)</f>
        <v>0</v>
      </c>
    </row>
    <row r="364" spans="1:7" ht="20.149999999999999" customHeight="1" x14ac:dyDescent="0.2">
      <c r="A364" s="276"/>
      <c r="B364" s="183">
        <f t="shared" si="48"/>
        <v>0</v>
      </c>
      <c r="C364" s="277"/>
      <c r="D364" s="278"/>
      <c r="E364" s="279"/>
      <c r="F364" s="280"/>
      <c r="G364" s="184">
        <f t="shared" si="49"/>
        <v>0</v>
      </c>
    </row>
    <row r="365" spans="1:7" ht="20.149999999999999" customHeight="1" x14ac:dyDescent="0.2">
      <c r="A365" s="276"/>
      <c r="B365" s="183">
        <f t="shared" si="48"/>
        <v>0</v>
      </c>
      <c r="C365" s="277"/>
      <c r="D365" s="278"/>
      <c r="E365" s="279"/>
      <c r="F365" s="280"/>
      <c r="G365" s="184">
        <f t="shared" si="49"/>
        <v>0</v>
      </c>
    </row>
    <row r="366" spans="1:7" ht="20.149999999999999" customHeight="1" x14ac:dyDescent="0.2">
      <c r="A366" s="276"/>
      <c r="B366" s="183">
        <f t="shared" si="48"/>
        <v>0</v>
      </c>
      <c r="C366" s="277"/>
      <c r="D366" s="278"/>
      <c r="E366" s="282"/>
      <c r="F366" s="280"/>
      <c r="G366" s="184">
        <f t="shared" si="49"/>
        <v>0</v>
      </c>
    </row>
    <row r="367" spans="1:7" ht="20.149999999999999" customHeight="1" x14ac:dyDescent="0.2">
      <c r="A367" s="276"/>
      <c r="B367" s="183">
        <f t="shared" si="48"/>
        <v>0</v>
      </c>
      <c r="C367" s="277"/>
      <c r="D367" s="278"/>
      <c r="E367" s="282"/>
      <c r="F367" s="280"/>
      <c r="G367" s="184">
        <f t="shared" si="49"/>
        <v>0</v>
      </c>
    </row>
    <row r="368" spans="1:7" ht="20.149999999999999" customHeight="1" x14ac:dyDescent="0.2">
      <c r="A368" s="276"/>
      <c r="B368" s="183">
        <f t="shared" si="48"/>
        <v>0</v>
      </c>
      <c r="C368" s="277"/>
      <c r="D368" s="278"/>
      <c r="E368" s="279"/>
      <c r="F368" s="280"/>
      <c r="G368" s="184">
        <f t="shared" si="49"/>
        <v>0</v>
      </c>
    </row>
    <row r="369" spans="1:7" ht="20.149999999999999" customHeight="1" x14ac:dyDescent="0.2">
      <c r="A369" s="276"/>
      <c r="B369" s="183">
        <f t="shared" si="48"/>
        <v>0</v>
      </c>
      <c r="C369" s="277"/>
      <c r="D369" s="278"/>
      <c r="E369" s="279"/>
      <c r="F369" s="280"/>
      <c r="G369" s="184">
        <f t="shared" si="49"/>
        <v>0</v>
      </c>
    </row>
    <row r="370" spans="1:7" ht="20.149999999999999" customHeight="1" x14ac:dyDescent="0.2">
      <c r="A370" s="276"/>
      <c r="B370" s="183">
        <f t="shared" si="48"/>
        <v>0</v>
      </c>
      <c r="C370" s="277"/>
      <c r="D370" s="278"/>
      <c r="E370" s="279"/>
      <c r="F370" s="280"/>
      <c r="G370" s="184">
        <f t="shared" si="49"/>
        <v>0</v>
      </c>
    </row>
    <row r="371" spans="1:7" ht="20.149999999999999" customHeight="1" x14ac:dyDescent="0.2">
      <c r="A371" s="276"/>
      <c r="B371" s="183">
        <f t="shared" si="48"/>
        <v>0</v>
      </c>
      <c r="C371" s="277"/>
      <c r="D371" s="278"/>
      <c r="E371" s="279"/>
      <c r="F371" s="280"/>
      <c r="G371" s="184">
        <f t="shared" si="49"/>
        <v>0</v>
      </c>
    </row>
    <row r="372" spans="1:7" ht="20.149999999999999" customHeight="1" x14ac:dyDescent="0.2">
      <c r="A372" s="276"/>
      <c r="B372" s="183">
        <f t="shared" si="48"/>
        <v>0</v>
      </c>
      <c r="C372" s="277"/>
      <c r="D372" s="278"/>
      <c r="E372" s="279"/>
      <c r="F372" s="280"/>
      <c r="G372" s="184">
        <f t="shared" si="49"/>
        <v>0</v>
      </c>
    </row>
    <row r="373" spans="1:7" ht="20.149999999999999" customHeight="1" x14ac:dyDescent="0.2">
      <c r="A373" s="276"/>
      <c r="B373" s="183">
        <f t="shared" si="48"/>
        <v>0</v>
      </c>
      <c r="C373" s="277"/>
      <c r="D373" s="278"/>
      <c r="E373" s="279"/>
      <c r="F373" s="280"/>
      <c r="G373" s="184">
        <f t="shared" si="49"/>
        <v>0</v>
      </c>
    </row>
    <row r="374" spans="1:7" ht="20.149999999999999" customHeight="1" x14ac:dyDescent="0.2">
      <c r="A374" s="185"/>
      <c r="B374" s="171"/>
      <c r="C374" s="171"/>
      <c r="D374" s="166"/>
      <c r="E374" s="167"/>
      <c r="F374" s="186" t="s">
        <v>38</v>
      </c>
      <c r="G374" s="187">
        <f>SUBTOTAL(9,G362:G373)</f>
        <v>0</v>
      </c>
    </row>
    <row r="375" spans="1:7" ht="20.149999999999999" customHeight="1" x14ac:dyDescent="0.2">
      <c r="A375" s="185"/>
      <c r="B375" s="171"/>
      <c r="C375" s="188" t="s">
        <v>826</v>
      </c>
      <c r="D375" s="166"/>
      <c r="E375" s="167"/>
      <c r="F375" s="168"/>
      <c r="G375" s="189"/>
    </row>
    <row r="376" spans="1:7" ht="20.149999999999999" customHeight="1" x14ac:dyDescent="0.2">
      <c r="A376" s="276"/>
      <c r="B376" s="183">
        <f t="shared" ref="B376:B385" si="50">IF(A376=0,0,VLOOKUP(A376,Tabla_Indices,2,FALSE))</f>
        <v>0</v>
      </c>
      <c r="C376" s="283"/>
      <c r="D376" s="278"/>
      <c r="E376" s="279"/>
      <c r="F376" s="280"/>
      <c r="G376" s="184">
        <f>ROUND(E376*F376,2)</f>
        <v>0</v>
      </c>
    </row>
    <row r="377" spans="1:7" ht="20.149999999999999" customHeight="1" x14ac:dyDescent="0.2">
      <c r="A377" s="276"/>
      <c r="B377" s="183">
        <f t="shared" si="50"/>
        <v>0</v>
      </c>
      <c r="C377" s="277"/>
      <c r="D377" s="278"/>
      <c r="E377" s="279"/>
      <c r="F377" s="280"/>
      <c r="G377" s="184">
        <f>ROUND(E377*F377,2)</f>
        <v>0</v>
      </c>
    </row>
    <row r="378" spans="1:7" ht="20.149999999999999" customHeight="1" x14ac:dyDescent="0.2">
      <c r="A378" s="276"/>
      <c r="B378" s="183">
        <f t="shared" si="50"/>
        <v>0</v>
      </c>
      <c r="C378" s="277"/>
      <c r="D378" s="278"/>
      <c r="E378" s="279"/>
      <c r="F378" s="280"/>
      <c r="G378" s="184">
        <f t="shared" ref="G378:G385" si="51">ROUND(E378*F378,2)</f>
        <v>0</v>
      </c>
    </row>
    <row r="379" spans="1:7" ht="20.149999999999999" customHeight="1" x14ac:dyDescent="0.2">
      <c r="A379" s="276"/>
      <c r="B379" s="183">
        <f t="shared" si="50"/>
        <v>0</v>
      </c>
      <c r="C379" s="277"/>
      <c r="D379" s="278"/>
      <c r="E379" s="279"/>
      <c r="F379" s="280"/>
      <c r="G379" s="184">
        <f t="shared" si="51"/>
        <v>0</v>
      </c>
    </row>
    <row r="380" spans="1:7" ht="20.149999999999999" customHeight="1" x14ac:dyDescent="0.2">
      <c r="A380" s="276"/>
      <c r="B380" s="183">
        <f t="shared" si="50"/>
        <v>0</v>
      </c>
      <c r="C380" s="277"/>
      <c r="D380" s="278"/>
      <c r="E380" s="279"/>
      <c r="F380" s="280"/>
      <c r="G380" s="184">
        <f t="shared" si="51"/>
        <v>0</v>
      </c>
    </row>
    <row r="381" spans="1:7" ht="20.149999999999999" customHeight="1" x14ac:dyDescent="0.2">
      <c r="A381" s="276"/>
      <c r="B381" s="183">
        <f t="shared" si="50"/>
        <v>0</v>
      </c>
      <c r="C381" s="277"/>
      <c r="D381" s="278"/>
      <c r="E381" s="279"/>
      <c r="F381" s="280"/>
      <c r="G381" s="184">
        <f t="shared" si="51"/>
        <v>0</v>
      </c>
    </row>
    <row r="382" spans="1:7" ht="20.149999999999999" customHeight="1" x14ac:dyDescent="0.2">
      <c r="A382" s="276"/>
      <c r="B382" s="183">
        <f t="shared" si="50"/>
        <v>0</v>
      </c>
      <c r="C382" s="277"/>
      <c r="D382" s="278"/>
      <c r="E382" s="279"/>
      <c r="F382" s="280"/>
      <c r="G382" s="184">
        <f t="shared" si="51"/>
        <v>0</v>
      </c>
    </row>
    <row r="383" spans="1:7" ht="20.149999999999999" customHeight="1" x14ac:dyDescent="0.2">
      <c r="A383" s="276"/>
      <c r="B383" s="183">
        <f t="shared" si="50"/>
        <v>0</v>
      </c>
      <c r="C383" s="277"/>
      <c r="D383" s="278"/>
      <c r="E383" s="279"/>
      <c r="F383" s="280"/>
      <c r="G383" s="184">
        <f t="shared" si="51"/>
        <v>0</v>
      </c>
    </row>
    <row r="384" spans="1:7" ht="20.149999999999999" customHeight="1" x14ac:dyDescent="0.2">
      <c r="A384" s="276"/>
      <c r="B384" s="183">
        <f t="shared" si="50"/>
        <v>0</v>
      </c>
      <c r="C384" s="277"/>
      <c r="D384" s="278"/>
      <c r="E384" s="279"/>
      <c r="F384" s="280"/>
      <c r="G384" s="184">
        <f t="shared" si="51"/>
        <v>0</v>
      </c>
    </row>
    <row r="385" spans="1:7" ht="20.149999999999999" customHeight="1" x14ac:dyDescent="0.2">
      <c r="A385" s="276"/>
      <c r="B385" s="183">
        <f t="shared" si="50"/>
        <v>0</v>
      </c>
      <c r="C385" s="277"/>
      <c r="D385" s="278"/>
      <c r="E385" s="279"/>
      <c r="F385" s="280"/>
      <c r="G385" s="184">
        <f t="shared" si="51"/>
        <v>0</v>
      </c>
    </row>
    <row r="386" spans="1:7" ht="20.149999999999999" customHeight="1" x14ac:dyDescent="0.2">
      <c r="A386" s="185"/>
      <c r="B386" s="171"/>
      <c r="C386" s="171"/>
      <c r="D386" s="166"/>
      <c r="E386" s="167"/>
      <c r="F386" s="186" t="s">
        <v>39</v>
      </c>
      <c r="G386" s="187">
        <f>SUBTOTAL(9,G376:G385)</f>
        <v>0</v>
      </c>
    </row>
    <row r="387" spans="1:7" ht="20.149999999999999" customHeight="1" x14ac:dyDescent="0.2">
      <c r="A387" s="185"/>
      <c r="B387" s="171"/>
      <c r="C387" s="188" t="s">
        <v>827</v>
      </c>
      <c r="D387" s="166"/>
      <c r="E387" s="167"/>
      <c r="F387" s="171"/>
      <c r="G387" s="189"/>
    </row>
    <row r="388" spans="1:7" ht="20.149999999999999" customHeight="1" x14ac:dyDescent="0.2">
      <c r="A388" s="276"/>
      <c r="B388" s="183">
        <f t="shared" ref="B388:B396" si="52">IF(A388=0,0,VLOOKUP(A388,Tabla_Indices,2,FALSE))</f>
        <v>0</v>
      </c>
      <c r="C388" s="277"/>
      <c r="D388" s="278"/>
      <c r="E388" s="279"/>
      <c r="F388" s="284"/>
      <c r="G388" s="190">
        <f>ROUND(E388*F388,2)</f>
        <v>0</v>
      </c>
    </row>
    <row r="389" spans="1:7" ht="20.149999999999999" customHeight="1" x14ac:dyDescent="0.2">
      <c r="A389" s="276"/>
      <c r="B389" s="183">
        <f t="shared" si="52"/>
        <v>0</v>
      </c>
      <c r="C389" s="283"/>
      <c r="D389" s="278"/>
      <c r="E389" s="279"/>
      <c r="F389" s="280"/>
      <c r="G389" s="190">
        <f>ROUND(E389*F389,2)</f>
        <v>0</v>
      </c>
    </row>
    <row r="390" spans="1:7" ht="20.149999999999999" customHeight="1" x14ac:dyDescent="0.2">
      <c r="A390" s="276"/>
      <c r="B390" s="183">
        <f t="shared" si="52"/>
        <v>0</v>
      </c>
      <c r="C390" s="285"/>
      <c r="D390" s="278"/>
      <c r="E390" s="279"/>
      <c r="F390" s="280"/>
      <c r="G390" s="190">
        <f>ROUND(E390*F390,2)</f>
        <v>0</v>
      </c>
    </row>
    <row r="391" spans="1:7" ht="20.149999999999999" customHeight="1" x14ac:dyDescent="0.2">
      <c r="A391" s="276"/>
      <c r="B391" s="183">
        <f t="shared" si="52"/>
        <v>0</v>
      </c>
      <c r="C391" s="285"/>
      <c r="D391" s="278"/>
      <c r="E391" s="279"/>
      <c r="F391" s="280"/>
      <c r="G391" s="190">
        <f>ROUND(E391*F391,2)</f>
        <v>0</v>
      </c>
    </row>
    <row r="392" spans="1:7" ht="20.149999999999999" customHeight="1" x14ac:dyDescent="0.2">
      <c r="A392" s="276"/>
      <c r="B392" s="183">
        <f t="shared" si="52"/>
        <v>0</v>
      </c>
      <c r="C392" s="285"/>
      <c r="D392" s="278"/>
      <c r="E392" s="279"/>
      <c r="F392" s="280"/>
      <c r="G392" s="190">
        <f t="shared" ref="G392:G396" si="53">ROUND(E392*F392,2)</f>
        <v>0</v>
      </c>
    </row>
    <row r="393" spans="1:7" ht="20.149999999999999" customHeight="1" x14ac:dyDescent="0.2">
      <c r="A393" s="276"/>
      <c r="B393" s="183">
        <f t="shared" si="52"/>
        <v>0</v>
      </c>
      <c r="C393" s="285"/>
      <c r="D393" s="278"/>
      <c r="E393" s="279"/>
      <c r="F393" s="280"/>
      <c r="G393" s="190">
        <f t="shared" si="53"/>
        <v>0</v>
      </c>
    </row>
    <row r="394" spans="1:7" ht="20.149999999999999" customHeight="1" x14ac:dyDescent="0.2">
      <c r="A394" s="276"/>
      <c r="B394" s="183">
        <f t="shared" si="52"/>
        <v>0</v>
      </c>
      <c r="C394" s="277"/>
      <c r="D394" s="278"/>
      <c r="E394" s="279"/>
      <c r="F394" s="280"/>
      <c r="G394" s="190">
        <f t="shared" si="53"/>
        <v>0</v>
      </c>
    </row>
    <row r="395" spans="1:7" ht="20.149999999999999" customHeight="1" x14ac:dyDescent="0.2">
      <c r="A395" s="276"/>
      <c r="B395" s="183">
        <f t="shared" si="52"/>
        <v>0</v>
      </c>
      <c r="C395" s="277"/>
      <c r="D395" s="278"/>
      <c r="E395" s="279"/>
      <c r="F395" s="280"/>
      <c r="G395" s="190">
        <f t="shared" si="53"/>
        <v>0</v>
      </c>
    </row>
    <row r="396" spans="1:7" ht="20.149999999999999" customHeight="1" x14ac:dyDescent="0.2">
      <c r="A396" s="276"/>
      <c r="B396" s="183">
        <f t="shared" si="52"/>
        <v>0</v>
      </c>
      <c r="C396" s="277"/>
      <c r="D396" s="278"/>
      <c r="E396" s="279"/>
      <c r="F396" s="280"/>
      <c r="G396" s="190">
        <f t="shared" si="53"/>
        <v>0</v>
      </c>
    </row>
    <row r="397" spans="1:7" ht="20.149999999999999" customHeight="1" x14ac:dyDescent="0.2">
      <c r="A397" s="191"/>
      <c r="B397" s="166"/>
      <c r="C397" s="171"/>
      <c r="D397" s="166"/>
      <c r="E397" s="167"/>
      <c r="F397" s="186" t="s">
        <v>40</v>
      </c>
      <c r="G397" s="187">
        <f>SUBTOTAL(9,G388:G396)</f>
        <v>0</v>
      </c>
    </row>
    <row r="398" spans="1:7" ht="20.149999999999999" customHeight="1" thickBot="1" x14ac:dyDescent="0.25">
      <c r="A398" s="192"/>
      <c r="B398" s="193"/>
      <c r="C398" s="194"/>
      <c r="D398" s="193"/>
      <c r="E398" s="195"/>
      <c r="F398" s="196"/>
      <c r="G398" s="197"/>
    </row>
    <row r="399" spans="1:7" ht="20.149999999999999" customHeight="1" thickBot="1" x14ac:dyDescent="0.25">
      <c r="A399" s="252" t="str">
        <f>B357</f>
        <v>4-1</v>
      </c>
      <c r="B399" s="250" t="str">
        <f>C357</f>
        <v>Vigas de arriostramiento</v>
      </c>
      <c r="C399" s="198"/>
      <c r="D399" s="198" t="s">
        <v>41</v>
      </c>
      <c r="E399" s="199"/>
      <c r="F399" s="200" t="s">
        <v>42</v>
      </c>
      <c r="G399" s="201">
        <f>SUBTOTAL(9,G362:G398)</f>
        <v>0</v>
      </c>
    </row>
    <row r="400" spans="1:7" ht="20.149999999999999" customHeight="1" thickTop="1" thickBot="1" x14ac:dyDescent="0.25"/>
    <row r="401" spans="1:7" ht="20.149999999999999" customHeight="1" thickTop="1" x14ac:dyDescent="0.2">
      <c r="A401" s="315" t="s">
        <v>44</v>
      </c>
      <c r="B401" s="316"/>
      <c r="C401" s="316"/>
      <c r="D401" s="316"/>
      <c r="E401" s="316"/>
      <c r="F401" s="316"/>
      <c r="G401" s="317"/>
    </row>
    <row r="402" spans="1:7" ht="20.149999999999999" customHeight="1" x14ac:dyDescent="0.2">
      <c r="A402" s="156" t="s">
        <v>823</v>
      </c>
      <c r="B402" s="157" t="str">
        <f>Comitente</f>
        <v>DIRECCIÓN ARQUITECTURA</v>
      </c>
      <c r="C402" s="158"/>
      <c r="D402" s="159"/>
      <c r="E402" s="159"/>
      <c r="F402" s="160"/>
      <c r="G402" s="161"/>
    </row>
    <row r="403" spans="1:7" ht="20.149999999999999" customHeight="1" x14ac:dyDescent="0.2">
      <c r="A403" s="156" t="s">
        <v>824</v>
      </c>
      <c r="B403" s="157">
        <f>Contratista</f>
        <v>0</v>
      </c>
      <c r="C403" s="162"/>
      <c r="D403" s="162"/>
      <c r="E403" s="162"/>
      <c r="F403" s="157"/>
      <c r="G403" s="163"/>
    </row>
    <row r="404" spans="1:7" ht="20.149999999999999" customHeight="1" x14ac:dyDescent="0.2">
      <c r="A404" s="156" t="s">
        <v>31</v>
      </c>
      <c r="B404" s="157" t="str">
        <f>Obra</f>
        <v>CONSOLIDACION ESTRUCTURAL EDIFICIO 9 DE JULIO</v>
      </c>
      <c r="C404" s="162"/>
      <c r="D404" s="162"/>
      <c r="E404" s="162"/>
      <c r="F404" s="157" t="s">
        <v>45</v>
      </c>
      <c r="G404" s="163">
        <f>Fecha_Base</f>
        <v>0</v>
      </c>
    </row>
    <row r="405" spans="1:7" ht="20.149999999999999" customHeight="1" x14ac:dyDescent="0.2">
      <c r="A405" s="164" t="s">
        <v>822</v>
      </c>
      <c r="B405" s="165" t="str">
        <f>Ubicación</f>
        <v>DEPARTAMENTO CAPITAL</v>
      </c>
      <c r="C405" s="165"/>
      <c r="D405" s="166"/>
      <c r="E405" s="167"/>
      <c r="F405" s="168"/>
      <c r="G405" s="169"/>
    </row>
    <row r="406" spans="1:7" ht="20.149999999999999" customHeight="1" x14ac:dyDescent="0.2">
      <c r="A406" s="164" t="s">
        <v>46</v>
      </c>
      <c r="B406" s="286">
        <v>4</v>
      </c>
      <c r="C406" s="171" t="str">
        <f>IF(B406="","",VLOOKUP(B406,Computo_Presupuesto,2,FALSE))</f>
        <v>HORMIGON ARMADO</v>
      </c>
      <c r="D406" s="172"/>
      <c r="E406" s="167"/>
      <c r="F406" s="168"/>
      <c r="G406" s="169"/>
    </row>
    <row r="407" spans="1:7" ht="20.149999999999999" customHeight="1" x14ac:dyDescent="0.2">
      <c r="A407" s="164" t="s">
        <v>32</v>
      </c>
      <c r="B407" s="262" t="s">
        <v>1206</v>
      </c>
      <c r="C407" s="171" t="str">
        <f>IF(B407=0,"",VLOOKUP(B407,Computo_Presupuesto,2,FALSE))</f>
        <v>Zapatas corridas</v>
      </c>
      <c r="D407" s="166"/>
      <c r="E407" s="167"/>
      <c r="F407" s="165" t="s">
        <v>33</v>
      </c>
      <c r="G407" s="173" t="str">
        <f>IF(B407=0,"",VLOOKUP(B407,Computo_Presupuesto,4,FALSE))</f>
        <v>m3</v>
      </c>
    </row>
    <row r="408" spans="1:7" ht="20.149999999999999" customHeight="1" x14ac:dyDescent="0.2">
      <c r="A408" s="164"/>
      <c r="B408" s="165"/>
      <c r="C408" s="171"/>
      <c r="D408" s="166"/>
      <c r="E408" s="167"/>
      <c r="F408" s="171"/>
      <c r="G408" s="174"/>
    </row>
    <row r="409" spans="1:7" ht="20.149999999999999" customHeight="1" x14ac:dyDescent="0.2">
      <c r="A409" s="312" t="s">
        <v>685</v>
      </c>
      <c r="B409" s="313"/>
      <c r="C409" s="314" t="s">
        <v>0</v>
      </c>
      <c r="D409" s="314" t="s">
        <v>34</v>
      </c>
      <c r="E409" s="318" t="s">
        <v>35</v>
      </c>
      <c r="F409" s="319" t="s">
        <v>36</v>
      </c>
      <c r="G409" s="320" t="s">
        <v>37</v>
      </c>
    </row>
    <row r="410" spans="1:7" ht="20.149999999999999" customHeight="1" x14ac:dyDescent="0.2">
      <c r="A410" s="175" t="s">
        <v>686</v>
      </c>
      <c r="B410" s="176" t="s">
        <v>687</v>
      </c>
      <c r="C410" s="314"/>
      <c r="D410" s="314"/>
      <c r="E410" s="318"/>
      <c r="F410" s="319"/>
      <c r="G410" s="320"/>
    </row>
    <row r="411" spans="1:7" ht="20.149999999999999" customHeight="1" x14ac:dyDescent="0.2">
      <c r="A411" s="275"/>
      <c r="B411" s="177"/>
      <c r="C411" s="178" t="s">
        <v>825</v>
      </c>
      <c r="D411" s="179"/>
      <c r="E411" s="180"/>
      <c r="F411" s="181"/>
      <c r="G411" s="182"/>
    </row>
    <row r="412" spans="1:7" ht="20.149999999999999" customHeight="1" x14ac:dyDescent="0.2">
      <c r="A412" s="276"/>
      <c r="B412" s="183">
        <f t="shared" ref="B412:B423" si="54">IF(A412=0,0,VLOOKUP(A412,Tabla_Indices,2,FALSE))</f>
        <v>0</v>
      </c>
      <c r="C412" s="277"/>
      <c r="D412" s="278"/>
      <c r="E412" s="279"/>
      <c r="F412" s="280"/>
      <c r="G412" s="184">
        <f>ROUND(E412*F412,2)</f>
        <v>0</v>
      </c>
    </row>
    <row r="413" spans="1:7" ht="20.149999999999999" customHeight="1" x14ac:dyDescent="0.2">
      <c r="A413" s="281"/>
      <c r="B413" s="183">
        <f t="shared" si="54"/>
        <v>0</v>
      </c>
      <c r="C413" s="277"/>
      <c r="D413" s="278"/>
      <c r="E413" s="279"/>
      <c r="F413" s="280"/>
      <c r="G413" s="184">
        <f t="shared" ref="G413:G423" si="55">ROUND(E413*F413,2)</f>
        <v>0</v>
      </c>
    </row>
    <row r="414" spans="1:7" ht="20.149999999999999" customHeight="1" x14ac:dyDescent="0.2">
      <c r="A414" s="276"/>
      <c r="B414" s="183">
        <f t="shared" si="54"/>
        <v>0</v>
      </c>
      <c r="C414" s="277"/>
      <c r="D414" s="278"/>
      <c r="E414" s="279"/>
      <c r="F414" s="280"/>
      <c r="G414" s="184">
        <f t="shared" si="55"/>
        <v>0</v>
      </c>
    </row>
    <row r="415" spans="1:7" ht="20.149999999999999" customHeight="1" x14ac:dyDescent="0.2">
      <c r="A415" s="276"/>
      <c r="B415" s="183">
        <f t="shared" si="54"/>
        <v>0</v>
      </c>
      <c r="C415" s="277"/>
      <c r="D415" s="278"/>
      <c r="E415" s="279"/>
      <c r="F415" s="280"/>
      <c r="G415" s="184">
        <f t="shared" si="55"/>
        <v>0</v>
      </c>
    </row>
    <row r="416" spans="1:7" ht="20.149999999999999" customHeight="1" x14ac:dyDescent="0.2">
      <c r="A416" s="276"/>
      <c r="B416" s="183">
        <f t="shared" si="54"/>
        <v>0</v>
      </c>
      <c r="C416" s="277"/>
      <c r="D416" s="278"/>
      <c r="E416" s="282"/>
      <c r="F416" s="280"/>
      <c r="G416" s="184">
        <f t="shared" si="55"/>
        <v>0</v>
      </c>
    </row>
    <row r="417" spans="1:7" ht="20.149999999999999" customHeight="1" x14ac:dyDescent="0.2">
      <c r="A417" s="276"/>
      <c r="B417" s="183">
        <f t="shared" si="54"/>
        <v>0</v>
      </c>
      <c r="C417" s="277"/>
      <c r="D417" s="278"/>
      <c r="E417" s="282"/>
      <c r="F417" s="280"/>
      <c r="G417" s="184">
        <f t="shared" si="55"/>
        <v>0</v>
      </c>
    </row>
    <row r="418" spans="1:7" ht="20.149999999999999" customHeight="1" x14ac:dyDescent="0.2">
      <c r="A418" s="276"/>
      <c r="B418" s="183">
        <f t="shared" si="54"/>
        <v>0</v>
      </c>
      <c r="C418" s="277"/>
      <c r="D418" s="278"/>
      <c r="E418" s="279"/>
      <c r="F418" s="280"/>
      <c r="G418" s="184">
        <f t="shared" si="55"/>
        <v>0</v>
      </c>
    </row>
    <row r="419" spans="1:7" ht="20.149999999999999" customHeight="1" x14ac:dyDescent="0.2">
      <c r="A419" s="276"/>
      <c r="B419" s="183">
        <f t="shared" si="54"/>
        <v>0</v>
      </c>
      <c r="C419" s="277"/>
      <c r="D419" s="278"/>
      <c r="E419" s="279"/>
      <c r="F419" s="280"/>
      <c r="G419" s="184">
        <f t="shared" si="55"/>
        <v>0</v>
      </c>
    </row>
    <row r="420" spans="1:7" ht="20.149999999999999" customHeight="1" x14ac:dyDescent="0.2">
      <c r="A420" s="276"/>
      <c r="B420" s="183">
        <f t="shared" si="54"/>
        <v>0</v>
      </c>
      <c r="C420" s="277"/>
      <c r="D420" s="278"/>
      <c r="E420" s="279"/>
      <c r="F420" s="280"/>
      <c r="G420" s="184">
        <f t="shared" si="55"/>
        <v>0</v>
      </c>
    </row>
    <row r="421" spans="1:7" ht="20.149999999999999" customHeight="1" x14ac:dyDescent="0.2">
      <c r="A421" s="276"/>
      <c r="B421" s="183">
        <f t="shared" si="54"/>
        <v>0</v>
      </c>
      <c r="C421" s="277"/>
      <c r="D421" s="278"/>
      <c r="E421" s="279"/>
      <c r="F421" s="280"/>
      <c r="G421" s="184">
        <f t="shared" si="55"/>
        <v>0</v>
      </c>
    </row>
    <row r="422" spans="1:7" ht="20.149999999999999" customHeight="1" x14ac:dyDescent="0.2">
      <c r="A422" s="276"/>
      <c r="B422" s="183">
        <f t="shared" si="54"/>
        <v>0</v>
      </c>
      <c r="C422" s="277"/>
      <c r="D422" s="278"/>
      <c r="E422" s="279"/>
      <c r="F422" s="280"/>
      <c r="G422" s="184">
        <f t="shared" si="55"/>
        <v>0</v>
      </c>
    </row>
    <row r="423" spans="1:7" ht="20.149999999999999" customHeight="1" x14ac:dyDescent="0.2">
      <c r="A423" s="276"/>
      <c r="B423" s="183">
        <f t="shared" si="54"/>
        <v>0</v>
      </c>
      <c r="C423" s="277"/>
      <c r="D423" s="278"/>
      <c r="E423" s="279"/>
      <c r="F423" s="280"/>
      <c r="G423" s="184">
        <f t="shared" si="55"/>
        <v>0</v>
      </c>
    </row>
    <row r="424" spans="1:7" ht="20.149999999999999" customHeight="1" x14ac:dyDescent="0.2">
      <c r="A424" s="185"/>
      <c r="B424" s="171"/>
      <c r="C424" s="171"/>
      <c r="D424" s="166"/>
      <c r="E424" s="167"/>
      <c r="F424" s="186" t="s">
        <v>38</v>
      </c>
      <c r="G424" s="187">
        <f>SUBTOTAL(9,G412:G423)</f>
        <v>0</v>
      </c>
    </row>
    <row r="425" spans="1:7" ht="20.149999999999999" customHeight="1" x14ac:dyDescent="0.2">
      <c r="A425" s="185"/>
      <c r="B425" s="171"/>
      <c r="C425" s="188" t="s">
        <v>826</v>
      </c>
      <c r="D425" s="166"/>
      <c r="E425" s="167"/>
      <c r="F425" s="168"/>
      <c r="G425" s="189"/>
    </row>
    <row r="426" spans="1:7" ht="20.149999999999999" customHeight="1" x14ac:dyDescent="0.2">
      <c r="A426" s="276"/>
      <c r="B426" s="183">
        <f>IF(A426=0,0,VLOOKUP(A426,Tabla_Indices,2,FALSE))</f>
        <v>0</v>
      </c>
      <c r="C426" s="283"/>
      <c r="D426" s="278"/>
      <c r="E426" s="279"/>
      <c r="F426" s="280"/>
      <c r="G426" s="184">
        <f>ROUND(E426*F426,2)</f>
        <v>0</v>
      </c>
    </row>
    <row r="427" spans="1:7" ht="20.149999999999999" customHeight="1" x14ac:dyDescent="0.2">
      <c r="A427" s="276"/>
      <c r="B427" s="183">
        <f>IF(A427=0,0,VLOOKUP(A427,Tabla_Indices,2,FALSE))</f>
        <v>0</v>
      </c>
      <c r="C427" s="277"/>
      <c r="D427" s="278"/>
      <c r="E427" s="279"/>
      <c r="F427" s="280"/>
      <c r="G427" s="184">
        <f>ROUND(E427*F427,2)</f>
        <v>0</v>
      </c>
    </row>
    <row r="428" spans="1:7" ht="20.149999999999999" customHeight="1" x14ac:dyDescent="0.2">
      <c r="A428" s="276"/>
      <c r="B428" s="183"/>
      <c r="C428" s="277"/>
      <c r="D428" s="278"/>
      <c r="E428" s="279"/>
      <c r="F428" s="280"/>
      <c r="G428" s="184">
        <f t="shared" ref="G428:G435" si="56">ROUND(E428*F428,2)</f>
        <v>0</v>
      </c>
    </row>
    <row r="429" spans="1:7" ht="20.149999999999999" customHeight="1" x14ac:dyDescent="0.2">
      <c r="A429" s="276"/>
      <c r="B429" s="183">
        <f t="shared" ref="B429:B435" si="57">IF(A429=0,0,VLOOKUP(A429,Tabla_Indices,2,FALSE))</f>
        <v>0</v>
      </c>
      <c r="C429" s="277"/>
      <c r="D429" s="278"/>
      <c r="E429" s="279"/>
      <c r="F429" s="280"/>
      <c r="G429" s="184">
        <f t="shared" si="56"/>
        <v>0</v>
      </c>
    </row>
    <row r="430" spans="1:7" ht="20.149999999999999" customHeight="1" x14ac:dyDescent="0.2">
      <c r="A430" s="276"/>
      <c r="B430" s="183">
        <f t="shared" si="57"/>
        <v>0</v>
      </c>
      <c r="C430" s="277"/>
      <c r="D430" s="278"/>
      <c r="E430" s="279"/>
      <c r="F430" s="280"/>
      <c r="G430" s="184">
        <f t="shared" si="56"/>
        <v>0</v>
      </c>
    </row>
    <row r="431" spans="1:7" ht="20.149999999999999" customHeight="1" x14ac:dyDescent="0.2">
      <c r="A431" s="276"/>
      <c r="B431" s="183">
        <f t="shared" si="57"/>
        <v>0</v>
      </c>
      <c r="C431" s="277"/>
      <c r="D431" s="278"/>
      <c r="E431" s="279"/>
      <c r="F431" s="280"/>
      <c r="G431" s="184">
        <f t="shared" si="56"/>
        <v>0</v>
      </c>
    </row>
    <row r="432" spans="1:7" ht="20.149999999999999" customHeight="1" x14ac:dyDescent="0.2">
      <c r="A432" s="276"/>
      <c r="B432" s="183">
        <f t="shared" si="57"/>
        <v>0</v>
      </c>
      <c r="C432" s="277"/>
      <c r="D432" s="278"/>
      <c r="E432" s="279"/>
      <c r="F432" s="280"/>
      <c r="G432" s="184">
        <f t="shared" si="56"/>
        <v>0</v>
      </c>
    </row>
    <row r="433" spans="1:7" ht="20.149999999999999" customHeight="1" x14ac:dyDescent="0.2">
      <c r="A433" s="276"/>
      <c r="B433" s="183">
        <f t="shared" si="57"/>
        <v>0</v>
      </c>
      <c r="C433" s="277"/>
      <c r="D433" s="278"/>
      <c r="E433" s="279"/>
      <c r="F433" s="280"/>
      <c r="G433" s="184">
        <f t="shared" si="56"/>
        <v>0</v>
      </c>
    </row>
    <row r="434" spans="1:7" ht="20.149999999999999" customHeight="1" x14ac:dyDescent="0.2">
      <c r="A434" s="276"/>
      <c r="B434" s="183">
        <f t="shared" si="57"/>
        <v>0</v>
      </c>
      <c r="C434" s="277"/>
      <c r="D434" s="278"/>
      <c r="E434" s="279"/>
      <c r="F434" s="280"/>
      <c r="G434" s="184">
        <f t="shared" si="56"/>
        <v>0</v>
      </c>
    </row>
    <row r="435" spans="1:7" ht="20.149999999999999" customHeight="1" x14ac:dyDescent="0.2">
      <c r="A435" s="276"/>
      <c r="B435" s="183">
        <f t="shared" si="57"/>
        <v>0</v>
      </c>
      <c r="C435" s="277"/>
      <c r="D435" s="278"/>
      <c r="E435" s="279"/>
      <c r="F435" s="280"/>
      <c r="G435" s="184">
        <f t="shared" si="56"/>
        <v>0</v>
      </c>
    </row>
    <row r="436" spans="1:7" ht="20.149999999999999" customHeight="1" x14ac:dyDescent="0.2">
      <c r="A436" s="185"/>
      <c r="B436" s="171"/>
      <c r="C436" s="171"/>
      <c r="D436" s="166"/>
      <c r="E436" s="167"/>
      <c r="F436" s="186" t="s">
        <v>39</v>
      </c>
      <c r="G436" s="187">
        <f>SUBTOTAL(9,G426:G435)</f>
        <v>0</v>
      </c>
    </row>
    <row r="437" spans="1:7" ht="20.149999999999999" customHeight="1" x14ac:dyDescent="0.2">
      <c r="A437" s="185"/>
      <c r="B437" s="171"/>
      <c r="C437" s="188" t="s">
        <v>827</v>
      </c>
      <c r="D437" s="166"/>
      <c r="E437" s="167"/>
      <c r="F437" s="171"/>
      <c r="G437" s="189"/>
    </row>
    <row r="438" spans="1:7" ht="20.149999999999999" customHeight="1" x14ac:dyDescent="0.2">
      <c r="A438" s="276"/>
      <c r="B438" s="183">
        <f t="shared" ref="B438:B446" si="58">IF(A438=0,0,VLOOKUP(A438,Tabla_Indices,2,FALSE))</f>
        <v>0</v>
      </c>
      <c r="C438" s="277"/>
      <c r="D438" s="278"/>
      <c r="E438" s="279"/>
      <c r="F438" s="284"/>
      <c r="G438" s="190">
        <f>ROUND(E438*F438,2)</f>
        <v>0</v>
      </c>
    </row>
    <row r="439" spans="1:7" ht="20.149999999999999" customHeight="1" x14ac:dyDescent="0.2">
      <c r="A439" s="276"/>
      <c r="B439" s="183">
        <f t="shared" si="58"/>
        <v>0</v>
      </c>
      <c r="C439" s="283"/>
      <c r="D439" s="278"/>
      <c r="E439" s="279"/>
      <c r="F439" s="280"/>
      <c r="G439" s="190">
        <f>ROUND(E439*F439,2)</f>
        <v>0</v>
      </c>
    </row>
    <row r="440" spans="1:7" ht="20.149999999999999" customHeight="1" x14ac:dyDescent="0.2">
      <c r="A440" s="276"/>
      <c r="B440" s="183">
        <f t="shared" si="58"/>
        <v>0</v>
      </c>
      <c r="C440" s="285"/>
      <c r="D440" s="278"/>
      <c r="E440" s="279"/>
      <c r="F440" s="280"/>
      <c r="G440" s="190">
        <f>ROUND(E440*F440,2)</f>
        <v>0</v>
      </c>
    </row>
    <row r="441" spans="1:7" ht="20.149999999999999" customHeight="1" x14ac:dyDescent="0.2">
      <c r="A441" s="276"/>
      <c r="B441" s="183">
        <f t="shared" si="58"/>
        <v>0</v>
      </c>
      <c r="C441" s="285"/>
      <c r="D441" s="278"/>
      <c r="E441" s="279"/>
      <c r="F441" s="280"/>
      <c r="G441" s="190">
        <f>ROUND(E441*F441,2)</f>
        <v>0</v>
      </c>
    </row>
    <row r="442" spans="1:7" ht="20.149999999999999" customHeight="1" x14ac:dyDescent="0.2">
      <c r="A442" s="276"/>
      <c r="B442" s="183">
        <f t="shared" si="58"/>
        <v>0</v>
      </c>
      <c r="C442" s="285"/>
      <c r="D442" s="278"/>
      <c r="E442" s="279"/>
      <c r="F442" s="280"/>
      <c r="G442" s="190">
        <f t="shared" ref="G442:G446" si="59">ROUND(E442*F442,2)</f>
        <v>0</v>
      </c>
    </row>
    <row r="443" spans="1:7" ht="20.149999999999999" customHeight="1" x14ac:dyDescent="0.2">
      <c r="A443" s="276"/>
      <c r="B443" s="183">
        <f t="shared" si="58"/>
        <v>0</v>
      </c>
      <c r="C443" s="285"/>
      <c r="D443" s="278"/>
      <c r="E443" s="279"/>
      <c r="F443" s="280"/>
      <c r="G443" s="190">
        <f t="shared" si="59"/>
        <v>0</v>
      </c>
    </row>
    <row r="444" spans="1:7" ht="20.149999999999999" customHeight="1" x14ac:dyDescent="0.2">
      <c r="A444" s="276"/>
      <c r="B444" s="183">
        <f t="shared" si="58"/>
        <v>0</v>
      </c>
      <c r="C444" s="277"/>
      <c r="D444" s="278"/>
      <c r="E444" s="279"/>
      <c r="F444" s="280"/>
      <c r="G444" s="190">
        <f t="shared" si="59"/>
        <v>0</v>
      </c>
    </row>
    <row r="445" spans="1:7" ht="20.149999999999999" customHeight="1" x14ac:dyDescent="0.2">
      <c r="A445" s="276"/>
      <c r="B445" s="183">
        <f t="shared" si="58"/>
        <v>0</v>
      </c>
      <c r="C445" s="277"/>
      <c r="D445" s="278"/>
      <c r="E445" s="279"/>
      <c r="F445" s="280"/>
      <c r="G445" s="190">
        <f t="shared" si="59"/>
        <v>0</v>
      </c>
    </row>
    <row r="446" spans="1:7" ht="20.149999999999999" customHeight="1" x14ac:dyDescent="0.2">
      <c r="A446" s="276"/>
      <c r="B446" s="183">
        <f t="shared" si="58"/>
        <v>0</v>
      </c>
      <c r="C446" s="277"/>
      <c r="D446" s="278"/>
      <c r="E446" s="279"/>
      <c r="F446" s="280"/>
      <c r="G446" s="190">
        <f t="shared" si="59"/>
        <v>0</v>
      </c>
    </row>
    <row r="447" spans="1:7" ht="20.149999999999999" customHeight="1" x14ac:dyDescent="0.2">
      <c r="A447" s="251"/>
      <c r="B447" s="166"/>
      <c r="C447" s="171"/>
      <c r="D447" s="166"/>
      <c r="E447" s="167"/>
      <c r="F447" s="186" t="s">
        <v>40</v>
      </c>
      <c r="G447" s="187">
        <f>SUBTOTAL(9,G438:G446)</f>
        <v>0</v>
      </c>
    </row>
    <row r="448" spans="1:7" ht="20.149999999999999" customHeight="1" thickBot="1" x14ac:dyDescent="0.25">
      <c r="A448" s="192"/>
      <c r="B448" s="193"/>
      <c r="C448" s="194"/>
      <c r="D448" s="193"/>
      <c r="E448" s="195"/>
      <c r="F448" s="196"/>
      <c r="G448" s="197"/>
    </row>
    <row r="449" spans="1:7" ht="20.149999999999999" customHeight="1" thickBot="1" x14ac:dyDescent="0.25">
      <c r="A449" s="252" t="str">
        <f>B407</f>
        <v>4-2</v>
      </c>
      <c r="B449" s="250" t="str">
        <f>C407</f>
        <v>Zapatas corridas</v>
      </c>
      <c r="C449" s="198"/>
      <c r="D449" s="198" t="s">
        <v>41</v>
      </c>
      <c r="E449" s="199"/>
      <c r="F449" s="200" t="s">
        <v>42</v>
      </c>
      <c r="G449" s="201">
        <f>SUBTOTAL(9,G412:G448)</f>
        <v>0</v>
      </c>
    </row>
    <row r="450" spans="1:7" ht="20.149999999999999" customHeight="1" thickTop="1" thickBot="1" x14ac:dyDescent="0.25"/>
    <row r="451" spans="1:7" ht="20.149999999999999" customHeight="1" thickTop="1" x14ac:dyDescent="0.2">
      <c r="A451" s="315" t="s">
        <v>44</v>
      </c>
      <c r="B451" s="316"/>
      <c r="C451" s="316"/>
      <c r="D451" s="316"/>
      <c r="E451" s="316"/>
      <c r="F451" s="316"/>
      <c r="G451" s="317"/>
    </row>
    <row r="452" spans="1:7" ht="20.149999999999999" customHeight="1" x14ac:dyDescent="0.2">
      <c r="A452" s="156" t="s">
        <v>823</v>
      </c>
      <c r="B452" s="157" t="str">
        <f>Comitente</f>
        <v>DIRECCIÓN ARQUITECTURA</v>
      </c>
      <c r="C452" s="158"/>
      <c r="D452" s="159"/>
      <c r="E452" s="159"/>
      <c r="F452" s="160"/>
      <c r="G452" s="161"/>
    </row>
    <row r="453" spans="1:7" ht="20.149999999999999" customHeight="1" x14ac:dyDescent="0.2">
      <c r="A453" s="156" t="s">
        <v>824</v>
      </c>
      <c r="B453" s="157">
        <f>Contratista</f>
        <v>0</v>
      </c>
      <c r="C453" s="162"/>
      <c r="D453" s="162"/>
      <c r="E453" s="162"/>
      <c r="F453" s="157"/>
      <c r="G453" s="163"/>
    </row>
    <row r="454" spans="1:7" ht="20.149999999999999" customHeight="1" x14ac:dyDescent="0.2">
      <c r="A454" s="156" t="s">
        <v>31</v>
      </c>
      <c r="B454" s="157" t="str">
        <f>Obra</f>
        <v>CONSOLIDACION ESTRUCTURAL EDIFICIO 9 DE JULIO</v>
      </c>
      <c r="C454" s="162"/>
      <c r="D454" s="162"/>
      <c r="E454" s="162"/>
      <c r="F454" s="157" t="s">
        <v>45</v>
      </c>
      <c r="G454" s="163">
        <f>Fecha_Base</f>
        <v>0</v>
      </c>
    </row>
    <row r="455" spans="1:7" ht="20.149999999999999" customHeight="1" x14ac:dyDescent="0.2">
      <c r="A455" s="164" t="s">
        <v>822</v>
      </c>
      <c r="B455" s="165" t="str">
        <f>Ubicación</f>
        <v>DEPARTAMENTO CAPITAL</v>
      </c>
      <c r="C455" s="165"/>
      <c r="D455" s="166"/>
      <c r="E455" s="167"/>
      <c r="F455" s="168"/>
      <c r="G455" s="169"/>
    </row>
    <row r="456" spans="1:7" ht="20.149999999999999" customHeight="1" x14ac:dyDescent="0.2">
      <c r="A456" s="164" t="s">
        <v>46</v>
      </c>
      <c r="B456" s="170">
        <v>4</v>
      </c>
      <c r="C456" s="171" t="str">
        <f>IF(B456="","",VLOOKUP(B456,Computo_Presupuesto,2,FALSE))</f>
        <v>HORMIGON ARMADO</v>
      </c>
      <c r="D456" s="172"/>
      <c r="E456" s="167"/>
      <c r="F456" s="168"/>
      <c r="G456" s="169"/>
    </row>
    <row r="457" spans="1:7" ht="20.149999999999999" customHeight="1" x14ac:dyDescent="0.2">
      <c r="A457" s="164" t="s">
        <v>32</v>
      </c>
      <c r="B457" s="262" t="s">
        <v>1290</v>
      </c>
      <c r="C457" s="171" t="str">
        <f>IF(B457=0,"",VLOOKUP(B457,Computo_Presupuesto,2,FALSE))</f>
        <v>Tabiques cajas de ascensores</v>
      </c>
      <c r="D457" s="166"/>
      <c r="E457" s="167"/>
      <c r="F457" s="165" t="s">
        <v>33</v>
      </c>
      <c r="G457" s="173" t="str">
        <f>IF(B457=0,"",VLOOKUP(B457,Computo_Presupuesto,4,FALSE))</f>
        <v>m3</v>
      </c>
    </row>
    <row r="458" spans="1:7" ht="20.149999999999999" customHeight="1" x14ac:dyDescent="0.2">
      <c r="A458" s="164"/>
      <c r="B458" s="165"/>
      <c r="C458" s="171"/>
      <c r="D458" s="166"/>
      <c r="E458" s="167"/>
      <c r="F458" s="171"/>
      <c r="G458" s="174"/>
    </row>
    <row r="459" spans="1:7" ht="20.149999999999999" customHeight="1" x14ac:dyDescent="0.2">
      <c r="A459" s="312" t="s">
        <v>685</v>
      </c>
      <c r="B459" s="313"/>
      <c r="C459" s="314" t="s">
        <v>0</v>
      </c>
      <c r="D459" s="314" t="s">
        <v>34</v>
      </c>
      <c r="E459" s="318" t="s">
        <v>35</v>
      </c>
      <c r="F459" s="319" t="s">
        <v>36</v>
      </c>
      <c r="G459" s="320" t="s">
        <v>37</v>
      </c>
    </row>
    <row r="460" spans="1:7" s="15" customFormat="1" ht="20.149999999999999" customHeight="1" x14ac:dyDescent="0.2">
      <c r="A460" s="175" t="s">
        <v>686</v>
      </c>
      <c r="B460" s="176" t="s">
        <v>687</v>
      </c>
      <c r="C460" s="314"/>
      <c r="D460" s="314"/>
      <c r="E460" s="318"/>
      <c r="F460" s="319"/>
      <c r="G460" s="320"/>
    </row>
    <row r="461" spans="1:7" ht="20.149999999999999" customHeight="1" x14ac:dyDescent="0.2">
      <c r="A461" s="275"/>
      <c r="B461" s="177"/>
      <c r="C461" s="178" t="s">
        <v>825</v>
      </c>
      <c r="D461" s="179"/>
      <c r="E461" s="180"/>
      <c r="F461" s="181"/>
      <c r="G461" s="182"/>
    </row>
    <row r="462" spans="1:7" ht="20.149999999999999" customHeight="1" x14ac:dyDescent="0.2">
      <c r="A462" s="276"/>
      <c r="B462" s="183">
        <f t="shared" ref="B462:B473" si="60">IF(A462=0,0,VLOOKUP(A462,Tabla_Indices,2,FALSE))</f>
        <v>0</v>
      </c>
      <c r="C462" s="277"/>
      <c r="D462" s="278"/>
      <c r="E462" s="279"/>
      <c r="F462" s="280"/>
      <c r="G462" s="184">
        <f>ROUND(E462*F462,2)</f>
        <v>0</v>
      </c>
    </row>
    <row r="463" spans="1:7" ht="20.149999999999999" customHeight="1" x14ac:dyDescent="0.2">
      <c r="A463" s="281"/>
      <c r="B463" s="183">
        <f t="shared" si="60"/>
        <v>0</v>
      </c>
      <c r="C463" s="277"/>
      <c r="D463" s="278"/>
      <c r="E463" s="279"/>
      <c r="F463" s="280"/>
      <c r="G463" s="184">
        <f t="shared" ref="G463:G473" si="61">ROUND(E463*F463,2)</f>
        <v>0</v>
      </c>
    </row>
    <row r="464" spans="1:7" ht="20.149999999999999" customHeight="1" x14ac:dyDescent="0.2">
      <c r="A464" s="276"/>
      <c r="B464" s="183">
        <f t="shared" si="60"/>
        <v>0</v>
      </c>
      <c r="C464" s="277"/>
      <c r="D464" s="278"/>
      <c r="E464" s="279"/>
      <c r="F464" s="280"/>
      <c r="G464" s="184">
        <f t="shared" si="61"/>
        <v>0</v>
      </c>
    </row>
    <row r="465" spans="1:7" ht="20.149999999999999" customHeight="1" x14ac:dyDescent="0.2">
      <c r="A465" s="276"/>
      <c r="B465" s="183">
        <f t="shared" si="60"/>
        <v>0</v>
      </c>
      <c r="C465" s="277"/>
      <c r="D465" s="278"/>
      <c r="E465" s="279"/>
      <c r="F465" s="280"/>
      <c r="G465" s="184">
        <f t="shared" si="61"/>
        <v>0</v>
      </c>
    </row>
    <row r="466" spans="1:7" ht="20.149999999999999" customHeight="1" x14ac:dyDescent="0.2">
      <c r="A466" s="276"/>
      <c r="B466" s="183">
        <f t="shared" si="60"/>
        <v>0</v>
      </c>
      <c r="C466" s="277"/>
      <c r="D466" s="278"/>
      <c r="E466" s="282"/>
      <c r="F466" s="280"/>
      <c r="G466" s="184">
        <f t="shared" si="61"/>
        <v>0</v>
      </c>
    </row>
    <row r="467" spans="1:7" ht="20.149999999999999" customHeight="1" x14ac:dyDescent="0.2">
      <c r="A467" s="276"/>
      <c r="B467" s="183">
        <f t="shared" si="60"/>
        <v>0</v>
      </c>
      <c r="C467" s="277"/>
      <c r="D467" s="278"/>
      <c r="E467" s="282"/>
      <c r="F467" s="280"/>
      <c r="G467" s="184">
        <f t="shared" si="61"/>
        <v>0</v>
      </c>
    </row>
    <row r="468" spans="1:7" ht="20.149999999999999" customHeight="1" x14ac:dyDescent="0.2">
      <c r="A468" s="276"/>
      <c r="B468" s="183">
        <f t="shared" si="60"/>
        <v>0</v>
      </c>
      <c r="C468" s="277"/>
      <c r="D468" s="278"/>
      <c r="E468" s="279"/>
      <c r="F468" s="280"/>
      <c r="G468" s="184">
        <f t="shared" si="61"/>
        <v>0</v>
      </c>
    </row>
    <row r="469" spans="1:7" ht="20.149999999999999" customHeight="1" x14ac:dyDescent="0.2">
      <c r="A469" s="276"/>
      <c r="B469" s="183">
        <f t="shared" si="60"/>
        <v>0</v>
      </c>
      <c r="C469" s="277"/>
      <c r="D469" s="278"/>
      <c r="E469" s="279"/>
      <c r="F469" s="280"/>
      <c r="G469" s="184">
        <f t="shared" si="61"/>
        <v>0</v>
      </c>
    </row>
    <row r="470" spans="1:7" ht="20.149999999999999" customHeight="1" x14ac:dyDescent="0.2">
      <c r="A470" s="276"/>
      <c r="B470" s="183">
        <f t="shared" si="60"/>
        <v>0</v>
      </c>
      <c r="C470" s="277"/>
      <c r="D470" s="278"/>
      <c r="E470" s="279"/>
      <c r="F470" s="280"/>
      <c r="G470" s="184">
        <f t="shared" si="61"/>
        <v>0</v>
      </c>
    </row>
    <row r="471" spans="1:7" ht="20.149999999999999" customHeight="1" x14ac:dyDescent="0.2">
      <c r="A471" s="276"/>
      <c r="B471" s="183">
        <f t="shared" si="60"/>
        <v>0</v>
      </c>
      <c r="C471" s="277"/>
      <c r="D471" s="278"/>
      <c r="E471" s="279"/>
      <c r="F471" s="280"/>
      <c r="G471" s="184">
        <f t="shared" si="61"/>
        <v>0</v>
      </c>
    </row>
    <row r="472" spans="1:7" ht="20.149999999999999" customHeight="1" x14ac:dyDescent="0.2">
      <c r="A472" s="276"/>
      <c r="B472" s="183">
        <f t="shared" si="60"/>
        <v>0</v>
      </c>
      <c r="C472" s="277"/>
      <c r="D472" s="278"/>
      <c r="E472" s="279"/>
      <c r="F472" s="280"/>
      <c r="G472" s="184">
        <f t="shared" si="61"/>
        <v>0</v>
      </c>
    </row>
    <row r="473" spans="1:7" ht="20.149999999999999" customHeight="1" x14ac:dyDescent="0.2">
      <c r="A473" s="276"/>
      <c r="B473" s="183">
        <f t="shared" si="60"/>
        <v>0</v>
      </c>
      <c r="C473" s="277"/>
      <c r="D473" s="278"/>
      <c r="E473" s="279"/>
      <c r="F473" s="280"/>
      <c r="G473" s="184">
        <f t="shared" si="61"/>
        <v>0</v>
      </c>
    </row>
    <row r="474" spans="1:7" ht="20.149999999999999" customHeight="1" x14ac:dyDescent="0.2">
      <c r="A474" s="185"/>
      <c r="B474" s="171"/>
      <c r="C474" s="171"/>
      <c r="D474" s="166"/>
      <c r="E474" s="167"/>
      <c r="F474" s="186" t="s">
        <v>38</v>
      </c>
      <c r="G474" s="187">
        <f>SUBTOTAL(9,G462:G473)</f>
        <v>0</v>
      </c>
    </row>
    <row r="475" spans="1:7" ht="20.149999999999999" customHeight="1" x14ac:dyDescent="0.2">
      <c r="A475" s="185"/>
      <c r="B475" s="171"/>
      <c r="C475" s="188" t="s">
        <v>826</v>
      </c>
      <c r="D475" s="166"/>
      <c r="E475" s="167"/>
      <c r="F475" s="168"/>
      <c r="G475" s="189"/>
    </row>
    <row r="476" spans="1:7" ht="20.149999999999999" customHeight="1" x14ac:dyDescent="0.2">
      <c r="A476" s="276"/>
      <c r="B476" s="183">
        <f t="shared" ref="B476:B485" si="62">IF(A476=0,0,VLOOKUP(A476,Tabla_Indices,2,FALSE))</f>
        <v>0</v>
      </c>
      <c r="C476" s="283"/>
      <c r="D476" s="278"/>
      <c r="E476" s="279"/>
      <c r="F476" s="280"/>
      <c r="G476" s="184">
        <f>ROUND(E476*F476,2)</f>
        <v>0</v>
      </c>
    </row>
    <row r="477" spans="1:7" ht="20.149999999999999" customHeight="1" x14ac:dyDescent="0.2">
      <c r="A477" s="276"/>
      <c r="B477" s="183">
        <f t="shared" si="62"/>
        <v>0</v>
      </c>
      <c r="C477" s="277"/>
      <c r="D477" s="278"/>
      <c r="E477" s="279"/>
      <c r="F477" s="280"/>
      <c r="G477" s="184">
        <f>ROUND(E477*F477,2)</f>
        <v>0</v>
      </c>
    </row>
    <row r="478" spans="1:7" ht="20.149999999999999" customHeight="1" x14ac:dyDescent="0.2">
      <c r="A478" s="276"/>
      <c r="B478" s="183">
        <f t="shared" si="62"/>
        <v>0</v>
      </c>
      <c r="C478" s="277"/>
      <c r="D478" s="278"/>
      <c r="E478" s="279"/>
      <c r="F478" s="280"/>
      <c r="G478" s="184">
        <f t="shared" ref="G478:G485" si="63">ROUND(E478*F478,2)</f>
        <v>0</v>
      </c>
    </row>
    <row r="479" spans="1:7" ht="20.149999999999999" customHeight="1" x14ac:dyDescent="0.2">
      <c r="A479" s="276"/>
      <c r="B479" s="183">
        <f t="shared" si="62"/>
        <v>0</v>
      </c>
      <c r="C479" s="277"/>
      <c r="D479" s="278"/>
      <c r="E479" s="279"/>
      <c r="F479" s="280"/>
      <c r="G479" s="184">
        <f t="shared" si="63"/>
        <v>0</v>
      </c>
    </row>
    <row r="480" spans="1:7" ht="20.149999999999999" customHeight="1" x14ac:dyDescent="0.2">
      <c r="A480" s="276"/>
      <c r="B480" s="183">
        <f t="shared" si="62"/>
        <v>0</v>
      </c>
      <c r="C480" s="277"/>
      <c r="D480" s="278"/>
      <c r="E480" s="279"/>
      <c r="F480" s="280"/>
      <c r="G480" s="184">
        <f t="shared" si="63"/>
        <v>0</v>
      </c>
    </row>
    <row r="481" spans="1:7" ht="20.149999999999999" customHeight="1" x14ac:dyDescent="0.2">
      <c r="A481" s="276"/>
      <c r="B481" s="183">
        <f t="shared" si="62"/>
        <v>0</v>
      </c>
      <c r="C481" s="277"/>
      <c r="D481" s="278"/>
      <c r="E481" s="279"/>
      <c r="F481" s="280"/>
      <c r="G481" s="184">
        <f t="shared" si="63"/>
        <v>0</v>
      </c>
    </row>
    <row r="482" spans="1:7" ht="20.149999999999999" customHeight="1" x14ac:dyDescent="0.2">
      <c r="A482" s="276"/>
      <c r="B482" s="183">
        <f t="shared" si="62"/>
        <v>0</v>
      </c>
      <c r="C482" s="277"/>
      <c r="D482" s="278"/>
      <c r="E482" s="279"/>
      <c r="F482" s="280"/>
      <c r="G482" s="184">
        <f t="shared" si="63"/>
        <v>0</v>
      </c>
    </row>
    <row r="483" spans="1:7" ht="20.149999999999999" customHeight="1" x14ac:dyDescent="0.2">
      <c r="A483" s="276"/>
      <c r="B483" s="183">
        <f t="shared" si="62"/>
        <v>0</v>
      </c>
      <c r="C483" s="277"/>
      <c r="D483" s="278"/>
      <c r="E483" s="279"/>
      <c r="F483" s="280"/>
      <c r="G483" s="184">
        <f t="shared" si="63"/>
        <v>0</v>
      </c>
    </row>
    <row r="484" spans="1:7" ht="20.149999999999999" customHeight="1" x14ac:dyDescent="0.2">
      <c r="A484" s="276"/>
      <c r="B484" s="183">
        <f t="shared" si="62"/>
        <v>0</v>
      </c>
      <c r="C484" s="277"/>
      <c r="D484" s="278"/>
      <c r="E484" s="279"/>
      <c r="F484" s="280"/>
      <c r="G484" s="184">
        <f t="shared" si="63"/>
        <v>0</v>
      </c>
    </row>
    <row r="485" spans="1:7" ht="20.149999999999999" customHeight="1" x14ac:dyDescent="0.2">
      <c r="A485" s="276"/>
      <c r="B485" s="183">
        <f t="shared" si="62"/>
        <v>0</v>
      </c>
      <c r="C485" s="277"/>
      <c r="D485" s="278"/>
      <c r="E485" s="279"/>
      <c r="F485" s="280"/>
      <c r="G485" s="184">
        <f t="shared" si="63"/>
        <v>0</v>
      </c>
    </row>
    <row r="486" spans="1:7" ht="20.149999999999999" customHeight="1" x14ac:dyDescent="0.2">
      <c r="A486" s="185"/>
      <c r="B486" s="171"/>
      <c r="C486" s="171"/>
      <c r="D486" s="166"/>
      <c r="E486" s="167"/>
      <c r="F486" s="186" t="s">
        <v>39</v>
      </c>
      <c r="G486" s="187">
        <f>SUBTOTAL(9,G476:G485)</f>
        <v>0</v>
      </c>
    </row>
    <row r="487" spans="1:7" ht="20.149999999999999" customHeight="1" x14ac:dyDescent="0.2">
      <c r="A487" s="185"/>
      <c r="B487" s="171"/>
      <c r="C487" s="188" t="s">
        <v>827</v>
      </c>
      <c r="D487" s="166"/>
      <c r="E487" s="167"/>
      <c r="F487" s="171"/>
      <c r="G487" s="189"/>
    </row>
    <row r="488" spans="1:7" ht="20.149999999999999" customHeight="1" x14ac:dyDescent="0.2">
      <c r="A488" s="276"/>
      <c r="B488" s="183">
        <f t="shared" ref="B488:B496" si="64">IF(A488=0,0,VLOOKUP(A488,Tabla_Indices,2,FALSE))</f>
        <v>0</v>
      </c>
      <c r="C488" s="277"/>
      <c r="D488" s="278"/>
      <c r="E488" s="279"/>
      <c r="F488" s="284"/>
      <c r="G488" s="190">
        <f>ROUND(E488*F488,2)</f>
        <v>0</v>
      </c>
    </row>
    <row r="489" spans="1:7" ht="20.149999999999999" customHeight="1" x14ac:dyDescent="0.2">
      <c r="A489" s="276"/>
      <c r="B489" s="183">
        <f t="shared" si="64"/>
        <v>0</v>
      </c>
      <c r="C489" s="283"/>
      <c r="D489" s="278"/>
      <c r="E489" s="279"/>
      <c r="F489" s="280"/>
      <c r="G489" s="190">
        <f>ROUND(E489*F489,2)</f>
        <v>0</v>
      </c>
    </row>
    <row r="490" spans="1:7" ht="20.149999999999999" customHeight="1" x14ac:dyDescent="0.2">
      <c r="A490" s="276"/>
      <c r="B490" s="183">
        <f t="shared" si="64"/>
        <v>0</v>
      </c>
      <c r="C490" s="285"/>
      <c r="D490" s="278"/>
      <c r="E490" s="279"/>
      <c r="F490" s="280"/>
      <c r="G490" s="190">
        <f>ROUND(E490*F490,2)</f>
        <v>0</v>
      </c>
    </row>
    <row r="491" spans="1:7" ht="20.149999999999999" customHeight="1" x14ac:dyDescent="0.2">
      <c r="A491" s="276"/>
      <c r="B491" s="183">
        <f t="shared" si="64"/>
        <v>0</v>
      </c>
      <c r="C491" s="285"/>
      <c r="D491" s="278"/>
      <c r="E491" s="279"/>
      <c r="F491" s="280"/>
      <c r="G491" s="190">
        <f>ROUND(E491*F491,2)</f>
        <v>0</v>
      </c>
    </row>
    <row r="492" spans="1:7" ht="20.149999999999999" customHeight="1" x14ac:dyDescent="0.2">
      <c r="A492" s="276"/>
      <c r="B492" s="183">
        <f t="shared" si="64"/>
        <v>0</v>
      </c>
      <c r="C492" s="285"/>
      <c r="D492" s="278"/>
      <c r="E492" s="279"/>
      <c r="F492" s="280"/>
      <c r="G492" s="190">
        <f t="shared" ref="G492:G496" si="65">ROUND(E492*F492,2)</f>
        <v>0</v>
      </c>
    </row>
    <row r="493" spans="1:7" ht="20.149999999999999" customHeight="1" x14ac:dyDescent="0.2">
      <c r="A493" s="276"/>
      <c r="B493" s="183">
        <f t="shared" si="64"/>
        <v>0</v>
      </c>
      <c r="C493" s="285"/>
      <c r="D493" s="278"/>
      <c r="E493" s="279"/>
      <c r="F493" s="280"/>
      <c r="G493" s="190">
        <f t="shared" si="65"/>
        <v>0</v>
      </c>
    </row>
    <row r="494" spans="1:7" ht="20.149999999999999" customHeight="1" x14ac:dyDescent="0.2">
      <c r="A494" s="276"/>
      <c r="B494" s="183">
        <f t="shared" si="64"/>
        <v>0</v>
      </c>
      <c r="C494" s="277"/>
      <c r="D494" s="278"/>
      <c r="E494" s="279"/>
      <c r="F494" s="280"/>
      <c r="G494" s="190">
        <f t="shared" si="65"/>
        <v>0</v>
      </c>
    </row>
    <row r="495" spans="1:7" ht="20.149999999999999" customHeight="1" x14ac:dyDescent="0.2">
      <c r="A495" s="276"/>
      <c r="B495" s="183">
        <f t="shared" si="64"/>
        <v>0</v>
      </c>
      <c r="C495" s="277"/>
      <c r="D495" s="278"/>
      <c r="E495" s="279"/>
      <c r="F495" s="280"/>
      <c r="G495" s="190">
        <f t="shared" si="65"/>
        <v>0</v>
      </c>
    </row>
    <row r="496" spans="1:7" ht="20.149999999999999" customHeight="1" x14ac:dyDescent="0.2">
      <c r="A496" s="276"/>
      <c r="B496" s="183">
        <f t="shared" si="64"/>
        <v>0</v>
      </c>
      <c r="C496" s="277"/>
      <c r="D496" s="278"/>
      <c r="E496" s="279"/>
      <c r="F496" s="280"/>
      <c r="G496" s="190">
        <f t="shared" si="65"/>
        <v>0</v>
      </c>
    </row>
    <row r="497" spans="1:7" ht="20.149999999999999" customHeight="1" x14ac:dyDescent="0.2">
      <c r="A497" s="191"/>
      <c r="B497" s="166"/>
      <c r="C497" s="171"/>
      <c r="D497" s="166"/>
      <c r="E497" s="167"/>
      <c r="F497" s="186" t="s">
        <v>40</v>
      </c>
      <c r="G497" s="187">
        <f>SUBTOTAL(9,G488:G496)</f>
        <v>0</v>
      </c>
    </row>
    <row r="498" spans="1:7" ht="20.149999999999999" customHeight="1" thickBot="1" x14ac:dyDescent="0.25">
      <c r="A498" s="192"/>
      <c r="B498" s="193"/>
      <c r="C498" s="194"/>
      <c r="D498" s="193"/>
      <c r="E498" s="195"/>
      <c r="F498" s="196"/>
      <c r="G498" s="197"/>
    </row>
    <row r="499" spans="1:7" ht="20.149999999999999" customHeight="1" thickBot="1" x14ac:dyDescent="0.25">
      <c r="A499" s="252" t="str">
        <f>B457</f>
        <v>4-3</v>
      </c>
      <c r="B499" s="250" t="str">
        <f>C457</f>
        <v>Tabiques cajas de ascensores</v>
      </c>
      <c r="C499" s="198"/>
      <c r="D499" s="198" t="s">
        <v>41</v>
      </c>
      <c r="E499" s="199"/>
      <c r="F499" s="200" t="s">
        <v>42</v>
      </c>
      <c r="G499" s="201">
        <f>SUBTOTAL(9,G462:G498)</f>
        <v>0</v>
      </c>
    </row>
    <row r="500" spans="1:7" ht="20.149999999999999" customHeight="1" thickTop="1" thickBot="1" x14ac:dyDescent="0.25"/>
    <row r="501" spans="1:7" ht="20.149999999999999" customHeight="1" thickTop="1" x14ac:dyDescent="0.2">
      <c r="A501" s="315" t="s">
        <v>44</v>
      </c>
      <c r="B501" s="316"/>
      <c r="C501" s="316"/>
      <c r="D501" s="316"/>
      <c r="E501" s="316"/>
      <c r="F501" s="316"/>
      <c r="G501" s="317"/>
    </row>
    <row r="502" spans="1:7" ht="20.149999999999999" customHeight="1" x14ac:dyDescent="0.2">
      <c r="A502" s="156" t="s">
        <v>823</v>
      </c>
      <c r="B502" s="157" t="str">
        <f>Comitente</f>
        <v>DIRECCIÓN ARQUITECTURA</v>
      </c>
      <c r="C502" s="158"/>
      <c r="D502" s="159"/>
      <c r="E502" s="159"/>
      <c r="F502" s="160"/>
      <c r="G502" s="161"/>
    </row>
    <row r="503" spans="1:7" ht="20.149999999999999" customHeight="1" x14ac:dyDescent="0.2">
      <c r="A503" s="156" t="s">
        <v>824</v>
      </c>
      <c r="B503" s="157">
        <f>Contratista</f>
        <v>0</v>
      </c>
      <c r="C503" s="162"/>
      <c r="D503" s="162"/>
      <c r="E503" s="162"/>
      <c r="F503" s="157"/>
      <c r="G503" s="163"/>
    </row>
    <row r="504" spans="1:7" ht="20.149999999999999" customHeight="1" x14ac:dyDescent="0.2">
      <c r="A504" s="156" t="s">
        <v>31</v>
      </c>
      <c r="B504" s="157" t="str">
        <f>Obra</f>
        <v>CONSOLIDACION ESTRUCTURAL EDIFICIO 9 DE JULIO</v>
      </c>
      <c r="C504" s="162"/>
      <c r="D504" s="162"/>
      <c r="E504" s="162"/>
      <c r="F504" s="157" t="s">
        <v>45</v>
      </c>
      <c r="G504" s="163">
        <f>Fecha_Base</f>
        <v>0</v>
      </c>
    </row>
    <row r="505" spans="1:7" ht="20.149999999999999" customHeight="1" x14ac:dyDescent="0.2">
      <c r="A505" s="164" t="s">
        <v>822</v>
      </c>
      <c r="B505" s="165" t="str">
        <f>Ubicación</f>
        <v>DEPARTAMENTO CAPITAL</v>
      </c>
      <c r="C505" s="165"/>
      <c r="D505" s="166"/>
      <c r="E505" s="167"/>
      <c r="F505" s="168"/>
      <c r="G505" s="169"/>
    </row>
    <row r="506" spans="1:7" ht="20.149999999999999" customHeight="1" x14ac:dyDescent="0.2">
      <c r="A506" s="164" t="s">
        <v>46</v>
      </c>
      <c r="B506" s="286">
        <v>4</v>
      </c>
      <c r="C506" s="171" t="str">
        <f>IF(B506="","",VLOOKUP(B506,Computo_Presupuesto,2,FALSE))</f>
        <v>HORMIGON ARMADO</v>
      </c>
      <c r="D506" s="172"/>
      <c r="E506" s="167"/>
      <c r="F506" s="168"/>
      <c r="G506" s="169"/>
    </row>
    <row r="507" spans="1:7" ht="20.149999999999999" customHeight="1" x14ac:dyDescent="0.2">
      <c r="A507" s="164" t="s">
        <v>32</v>
      </c>
      <c r="B507" s="262" t="s">
        <v>1291</v>
      </c>
      <c r="C507" s="171" t="str">
        <f>IF(B507=0,"",VLOOKUP(B507,Computo_Presupuesto,2,FALSE))</f>
        <v>Tabiques de refuerzo</v>
      </c>
      <c r="D507" s="166"/>
      <c r="E507" s="167"/>
      <c r="F507" s="165" t="s">
        <v>33</v>
      </c>
      <c r="G507" s="173" t="str">
        <f>IF(B507=0,"",VLOOKUP(B507,Computo_Presupuesto,4,FALSE))</f>
        <v>m3</v>
      </c>
    </row>
    <row r="508" spans="1:7" ht="20.149999999999999" customHeight="1" x14ac:dyDescent="0.2">
      <c r="A508" s="164"/>
      <c r="B508" s="165"/>
      <c r="C508" s="171"/>
      <c r="D508" s="166"/>
      <c r="E508" s="167"/>
      <c r="F508" s="171"/>
      <c r="G508" s="174"/>
    </row>
    <row r="509" spans="1:7" ht="20.149999999999999" customHeight="1" x14ac:dyDescent="0.2">
      <c r="A509" s="312" t="s">
        <v>685</v>
      </c>
      <c r="B509" s="313"/>
      <c r="C509" s="314" t="s">
        <v>0</v>
      </c>
      <c r="D509" s="314" t="s">
        <v>34</v>
      </c>
      <c r="E509" s="318" t="s">
        <v>35</v>
      </c>
      <c r="F509" s="319" t="s">
        <v>36</v>
      </c>
      <c r="G509" s="320" t="s">
        <v>37</v>
      </c>
    </row>
    <row r="510" spans="1:7" ht="20.149999999999999" customHeight="1" x14ac:dyDescent="0.2">
      <c r="A510" s="175" t="s">
        <v>686</v>
      </c>
      <c r="B510" s="176" t="s">
        <v>687</v>
      </c>
      <c r="C510" s="314"/>
      <c r="D510" s="314"/>
      <c r="E510" s="318"/>
      <c r="F510" s="319"/>
      <c r="G510" s="320"/>
    </row>
    <row r="511" spans="1:7" ht="20.149999999999999" customHeight="1" x14ac:dyDescent="0.2">
      <c r="A511" s="275"/>
      <c r="B511" s="177"/>
      <c r="C511" s="178" t="s">
        <v>825</v>
      </c>
      <c r="D511" s="179"/>
      <c r="E511" s="180"/>
      <c r="F511" s="181"/>
      <c r="G511" s="182"/>
    </row>
    <row r="512" spans="1:7" ht="20.149999999999999" customHeight="1" x14ac:dyDescent="0.2">
      <c r="A512" s="276"/>
      <c r="B512" s="183">
        <f t="shared" ref="B512:B523" si="66">IF(A512=0,0,VLOOKUP(A512,Tabla_Indices,2,FALSE))</f>
        <v>0</v>
      </c>
      <c r="C512" s="277"/>
      <c r="D512" s="278"/>
      <c r="E512" s="279"/>
      <c r="F512" s="280"/>
      <c r="G512" s="184">
        <f>ROUND(E512*F512,2)</f>
        <v>0</v>
      </c>
    </row>
    <row r="513" spans="1:7" ht="20.149999999999999" customHeight="1" x14ac:dyDescent="0.2">
      <c r="A513" s="281"/>
      <c r="B513" s="183">
        <f t="shared" si="66"/>
        <v>0</v>
      </c>
      <c r="C513" s="277"/>
      <c r="D513" s="278"/>
      <c r="E513" s="279"/>
      <c r="F513" s="280"/>
      <c r="G513" s="184">
        <f t="shared" ref="G513:G523" si="67">ROUND(E513*F513,2)</f>
        <v>0</v>
      </c>
    </row>
    <row r="514" spans="1:7" ht="20.149999999999999" customHeight="1" x14ac:dyDescent="0.2">
      <c r="A514" s="276"/>
      <c r="B514" s="183">
        <f t="shared" si="66"/>
        <v>0</v>
      </c>
      <c r="C514" s="277"/>
      <c r="D514" s="278"/>
      <c r="E514" s="279"/>
      <c r="F514" s="280"/>
      <c r="G514" s="184">
        <f t="shared" si="67"/>
        <v>0</v>
      </c>
    </row>
    <row r="515" spans="1:7" ht="20.149999999999999" customHeight="1" x14ac:dyDescent="0.2">
      <c r="A515" s="276"/>
      <c r="B515" s="183">
        <f t="shared" si="66"/>
        <v>0</v>
      </c>
      <c r="C515" s="277"/>
      <c r="D515" s="278"/>
      <c r="E515" s="279"/>
      <c r="F515" s="280"/>
      <c r="G515" s="184">
        <f t="shared" si="67"/>
        <v>0</v>
      </c>
    </row>
    <row r="516" spans="1:7" ht="20.149999999999999" customHeight="1" x14ac:dyDescent="0.2">
      <c r="A516" s="276"/>
      <c r="B516" s="183">
        <f t="shared" si="66"/>
        <v>0</v>
      </c>
      <c r="C516" s="277"/>
      <c r="D516" s="278"/>
      <c r="E516" s="282"/>
      <c r="F516" s="280"/>
      <c r="G516" s="184">
        <f t="shared" si="67"/>
        <v>0</v>
      </c>
    </row>
    <row r="517" spans="1:7" ht="20.149999999999999" customHeight="1" x14ac:dyDescent="0.2">
      <c r="A517" s="276"/>
      <c r="B517" s="183">
        <f t="shared" si="66"/>
        <v>0</v>
      </c>
      <c r="C517" s="277"/>
      <c r="D517" s="278"/>
      <c r="E517" s="282"/>
      <c r="F517" s="280"/>
      <c r="G517" s="184">
        <f t="shared" si="67"/>
        <v>0</v>
      </c>
    </row>
    <row r="518" spans="1:7" ht="20.149999999999999" customHeight="1" x14ac:dyDescent="0.2">
      <c r="A518" s="276"/>
      <c r="B518" s="183">
        <f t="shared" si="66"/>
        <v>0</v>
      </c>
      <c r="C518" s="277"/>
      <c r="D518" s="278"/>
      <c r="E518" s="279"/>
      <c r="F518" s="280"/>
      <c r="G518" s="184">
        <f t="shared" si="67"/>
        <v>0</v>
      </c>
    </row>
    <row r="519" spans="1:7" ht="20.149999999999999" customHeight="1" x14ac:dyDescent="0.2">
      <c r="A519" s="276"/>
      <c r="B519" s="183">
        <f t="shared" si="66"/>
        <v>0</v>
      </c>
      <c r="C519" s="277"/>
      <c r="D519" s="278"/>
      <c r="E519" s="279"/>
      <c r="F519" s="280"/>
      <c r="G519" s="184">
        <f t="shared" si="67"/>
        <v>0</v>
      </c>
    </row>
    <row r="520" spans="1:7" ht="20.149999999999999" customHeight="1" x14ac:dyDescent="0.2">
      <c r="A520" s="276"/>
      <c r="B520" s="183">
        <f t="shared" si="66"/>
        <v>0</v>
      </c>
      <c r="C520" s="277"/>
      <c r="D520" s="278"/>
      <c r="E520" s="279"/>
      <c r="F520" s="280"/>
      <c r="G520" s="184">
        <f t="shared" si="67"/>
        <v>0</v>
      </c>
    </row>
    <row r="521" spans="1:7" ht="20.149999999999999" customHeight="1" x14ac:dyDescent="0.2">
      <c r="A521" s="276"/>
      <c r="B521" s="183">
        <f t="shared" si="66"/>
        <v>0</v>
      </c>
      <c r="C521" s="277"/>
      <c r="D521" s="278"/>
      <c r="E521" s="279"/>
      <c r="F521" s="280"/>
      <c r="G521" s="184">
        <f t="shared" si="67"/>
        <v>0</v>
      </c>
    </row>
    <row r="522" spans="1:7" ht="20.149999999999999" customHeight="1" x14ac:dyDescent="0.2">
      <c r="A522" s="276"/>
      <c r="B522" s="183">
        <f t="shared" si="66"/>
        <v>0</v>
      </c>
      <c r="C522" s="277"/>
      <c r="D522" s="278"/>
      <c r="E522" s="279"/>
      <c r="F522" s="280"/>
      <c r="G522" s="184">
        <f t="shared" si="67"/>
        <v>0</v>
      </c>
    </row>
    <row r="523" spans="1:7" ht="20.149999999999999" customHeight="1" x14ac:dyDescent="0.2">
      <c r="A523" s="276"/>
      <c r="B523" s="183">
        <f t="shared" si="66"/>
        <v>0</v>
      </c>
      <c r="C523" s="277"/>
      <c r="D523" s="278"/>
      <c r="E523" s="279"/>
      <c r="F523" s="280"/>
      <c r="G523" s="184">
        <f t="shared" si="67"/>
        <v>0</v>
      </c>
    </row>
    <row r="524" spans="1:7" ht="20.149999999999999" customHeight="1" x14ac:dyDescent="0.2">
      <c r="A524" s="185"/>
      <c r="B524" s="171"/>
      <c r="C524" s="171"/>
      <c r="D524" s="166"/>
      <c r="E524" s="167"/>
      <c r="F524" s="186" t="s">
        <v>38</v>
      </c>
      <c r="G524" s="187">
        <f>SUBTOTAL(9,G512:G523)</f>
        <v>0</v>
      </c>
    </row>
    <row r="525" spans="1:7" ht="20.149999999999999" customHeight="1" x14ac:dyDescent="0.2">
      <c r="A525" s="185"/>
      <c r="B525" s="171"/>
      <c r="C525" s="188" t="s">
        <v>826</v>
      </c>
      <c r="D525" s="166"/>
      <c r="E525" s="167"/>
      <c r="F525" s="168"/>
      <c r="G525" s="189"/>
    </row>
    <row r="526" spans="1:7" ht="20.149999999999999" customHeight="1" x14ac:dyDescent="0.2">
      <c r="A526" s="276"/>
      <c r="B526" s="183">
        <f t="shared" ref="B526:B535" si="68">IF(A526=0,0,VLOOKUP(A526,Tabla_Indices,2,FALSE))</f>
        <v>0</v>
      </c>
      <c r="C526" s="283"/>
      <c r="D526" s="278"/>
      <c r="E526" s="279"/>
      <c r="F526" s="280"/>
      <c r="G526" s="184">
        <f>ROUND(E526*F526,2)</f>
        <v>0</v>
      </c>
    </row>
    <row r="527" spans="1:7" ht="20.149999999999999" customHeight="1" x14ac:dyDescent="0.2">
      <c r="A527" s="276"/>
      <c r="B527" s="183">
        <f t="shared" si="68"/>
        <v>0</v>
      </c>
      <c r="C527" s="277"/>
      <c r="D527" s="278"/>
      <c r="E527" s="279"/>
      <c r="F527" s="280"/>
      <c r="G527" s="184">
        <f>ROUND(E527*F527,2)</f>
        <v>0</v>
      </c>
    </row>
    <row r="528" spans="1:7" ht="20.149999999999999" customHeight="1" x14ac:dyDescent="0.2">
      <c r="A528" s="276"/>
      <c r="B528" s="183">
        <f t="shared" si="68"/>
        <v>0</v>
      </c>
      <c r="C528" s="277"/>
      <c r="D528" s="278"/>
      <c r="E528" s="279"/>
      <c r="F528" s="280"/>
      <c r="G528" s="184">
        <f t="shared" ref="G528:G535" si="69">ROUND(E528*F528,2)</f>
        <v>0</v>
      </c>
    </row>
    <row r="529" spans="1:7" ht="20.149999999999999" customHeight="1" x14ac:dyDescent="0.2">
      <c r="A529" s="276"/>
      <c r="B529" s="183">
        <f t="shared" si="68"/>
        <v>0</v>
      </c>
      <c r="C529" s="277"/>
      <c r="D529" s="278"/>
      <c r="E529" s="279"/>
      <c r="F529" s="280"/>
      <c r="G529" s="184">
        <f t="shared" si="69"/>
        <v>0</v>
      </c>
    </row>
    <row r="530" spans="1:7" ht="20.149999999999999" customHeight="1" x14ac:dyDescent="0.2">
      <c r="A530" s="276"/>
      <c r="B530" s="183">
        <f t="shared" si="68"/>
        <v>0</v>
      </c>
      <c r="C530" s="277"/>
      <c r="D530" s="278"/>
      <c r="E530" s="279"/>
      <c r="F530" s="280"/>
      <c r="G530" s="184">
        <f t="shared" si="69"/>
        <v>0</v>
      </c>
    </row>
    <row r="531" spans="1:7" ht="20.149999999999999" customHeight="1" x14ac:dyDescent="0.2">
      <c r="A531" s="276"/>
      <c r="B531" s="183">
        <f t="shared" si="68"/>
        <v>0</v>
      </c>
      <c r="C531" s="277"/>
      <c r="D531" s="278"/>
      <c r="E531" s="279"/>
      <c r="F531" s="280"/>
      <c r="G531" s="184">
        <f t="shared" si="69"/>
        <v>0</v>
      </c>
    </row>
    <row r="532" spans="1:7" ht="20.149999999999999" customHeight="1" x14ac:dyDescent="0.2">
      <c r="A532" s="276"/>
      <c r="B532" s="183">
        <f t="shared" si="68"/>
        <v>0</v>
      </c>
      <c r="C532" s="277"/>
      <c r="D532" s="278"/>
      <c r="E532" s="279"/>
      <c r="F532" s="280"/>
      <c r="G532" s="184">
        <f t="shared" si="69"/>
        <v>0</v>
      </c>
    </row>
    <row r="533" spans="1:7" ht="20.149999999999999" customHeight="1" x14ac:dyDescent="0.2">
      <c r="A533" s="276"/>
      <c r="B533" s="183">
        <f t="shared" si="68"/>
        <v>0</v>
      </c>
      <c r="C533" s="277"/>
      <c r="D533" s="278"/>
      <c r="E533" s="279"/>
      <c r="F533" s="280"/>
      <c r="G533" s="184">
        <f t="shared" si="69"/>
        <v>0</v>
      </c>
    </row>
    <row r="534" spans="1:7" ht="20.149999999999999" customHeight="1" x14ac:dyDescent="0.2">
      <c r="A534" s="276"/>
      <c r="B534" s="183">
        <f t="shared" si="68"/>
        <v>0</v>
      </c>
      <c r="C534" s="277"/>
      <c r="D534" s="278"/>
      <c r="E534" s="279"/>
      <c r="F534" s="280"/>
      <c r="G534" s="184">
        <f t="shared" si="69"/>
        <v>0</v>
      </c>
    </row>
    <row r="535" spans="1:7" ht="20.149999999999999" customHeight="1" x14ac:dyDescent="0.2">
      <c r="A535" s="276"/>
      <c r="B535" s="183">
        <f t="shared" si="68"/>
        <v>0</v>
      </c>
      <c r="C535" s="277"/>
      <c r="D535" s="278"/>
      <c r="E535" s="279"/>
      <c r="F535" s="280"/>
      <c r="G535" s="184">
        <f t="shared" si="69"/>
        <v>0</v>
      </c>
    </row>
    <row r="536" spans="1:7" ht="20.149999999999999" customHeight="1" x14ac:dyDescent="0.2">
      <c r="A536" s="185"/>
      <c r="B536" s="171"/>
      <c r="C536" s="171"/>
      <c r="D536" s="166"/>
      <c r="E536" s="167"/>
      <c r="F536" s="186" t="s">
        <v>39</v>
      </c>
      <c r="G536" s="187">
        <f>SUBTOTAL(9,G526:G535)</f>
        <v>0</v>
      </c>
    </row>
    <row r="537" spans="1:7" ht="20.149999999999999" customHeight="1" x14ac:dyDescent="0.2">
      <c r="A537" s="185"/>
      <c r="B537" s="171"/>
      <c r="C537" s="188" t="s">
        <v>827</v>
      </c>
      <c r="D537" s="166"/>
      <c r="E537" s="167"/>
      <c r="F537" s="171"/>
      <c r="G537" s="189"/>
    </row>
    <row r="538" spans="1:7" ht="20.149999999999999" customHeight="1" x14ac:dyDescent="0.2">
      <c r="A538" s="276"/>
      <c r="B538" s="183">
        <f t="shared" ref="B538:B546" si="70">IF(A538=0,0,VLOOKUP(A538,Tabla_Indices,2,FALSE))</f>
        <v>0</v>
      </c>
      <c r="C538" s="277"/>
      <c r="D538" s="278"/>
      <c r="E538" s="279"/>
      <c r="F538" s="284"/>
      <c r="G538" s="190">
        <f>ROUND(E538*F538,2)</f>
        <v>0</v>
      </c>
    </row>
    <row r="539" spans="1:7" ht="20.149999999999999" customHeight="1" x14ac:dyDescent="0.2">
      <c r="A539" s="276"/>
      <c r="B539" s="183">
        <f t="shared" si="70"/>
        <v>0</v>
      </c>
      <c r="C539" s="283"/>
      <c r="D539" s="278"/>
      <c r="E539" s="279"/>
      <c r="F539" s="280"/>
      <c r="G539" s="190">
        <f>ROUND(E539*F539,2)</f>
        <v>0</v>
      </c>
    </row>
    <row r="540" spans="1:7" ht="20.149999999999999" customHeight="1" x14ac:dyDescent="0.2">
      <c r="A540" s="276"/>
      <c r="B540" s="183">
        <f t="shared" si="70"/>
        <v>0</v>
      </c>
      <c r="C540" s="285"/>
      <c r="D540" s="278"/>
      <c r="E540" s="279"/>
      <c r="F540" s="280"/>
      <c r="G540" s="190">
        <f>ROUND(E540*F540,2)</f>
        <v>0</v>
      </c>
    </row>
    <row r="541" spans="1:7" ht="20.149999999999999" customHeight="1" x14ac:dyDescent="0.2">
      <c r="A541" s="276"/>
      <c r="B541" s="183">
        <f t="shared" si="70"/>
        <v>0</v>
      </c>
      <c r="C541" s="285"/>
      <c r="D541" s="278"/>
      <c r="E541" s="279"/>
      <c r="F541" s="280"/>
      <c r="G541" s="190">
        <f>ROUND(E541*F541,2)</f>
        <v>0</v>
      </c>
    </row>
    <row r="542" spans="1:7" ht="20.149999999999999" customHeight="1" x14ac:dyDescent="0.2">
      <c r="A542" s="276"/>
      <c r="B542" s="183">
        <f t="shared" si="70"/>
        <v>0</v>
      </c>
      <c r="C542" s="285"/>
      <c r="D542" s="278"/>
      <c r="E542" s="279"/>
      <c r="F542" s="280"/>
      <c r="G542" s="190">
        <f t="shared" ref="G542:G546" si="71">ROUND(E542*F542,2)</f>
        <v>0</v>
      </c>
    </row>
    <row r="543" spans="1:7" ht="20.149999999999999" customHeight="1" x14ac:dyDescent="0.2">
      <c r="A543" s="276"/>
      <c r="B543" s="183">
        <f t="shared" si="70"/>
        <v>0</v>
      </c>
      <c r="C543" s="285"/>
      <c r="D543" s="278"/>
      <c r="E543" s="279"/>
      <c r="F543" s="280"/>
      <c r="G543" s="190">
        <f t="shared" si="71"/>
        <v>0</v>
      </c>
    </row>
    <row r="544" spans="1:7" ht="20.149999999999999" customHeight="1" x14ac:dyDescent="0.2">
      <c r="A544" s="276"/>
      <c r="B544" s="183">
        <f t="shared" si="70"/>
        <v>0</v>
      </c>
      <c r="C544" s="277"/>
      <c r="D544" s="278"/>
      <c r="E544" s="279"/>
      <c r="F544" s="280"/>
      <c r="G544" s="190">
        <f t="shared" si="71"/>
        <v>0</v>
      </c>
    </row>
    <row r="545" spans="1:7" ht="20.149999999999999" customHeight="1" x14ac:dyDescent="0.2">
      <c r="A545" s="276"/>
      <c r="B545" s="183">
        <f t="shared" si="70"/>
        <v>0</v>
      </c>
      <c r="C545" s="277"/>
      <c r="D545" s="278"/>
      <c r="E545" s="279"/>
      <c r="F545" s="280"/>
      <c r="G545" s="190">
        <f t="shared" si="71"/>
        <v>0</v>
      </c>
    </row>
    <row r="546" spans="1:7" ht="20.149999999999999" customHeight="1" x14ac:dyDescent="0.2">
      <c r="A546" s="276"/>
      <c r="B546" s="183">
        <f t="shared" si="70"/>
        <v>0</v>
      </c>
      <c r="C546" s="277"/>
      <c r="D546" s="278"/>
      <c r="E546" s="279"/>
      <c r="F546" s="280"/>
      <c r="G546" s="190">
        <f t="shared" si="71"/>
        <v>0</v>
      </c>
    </row>
    <row r="547" spans="1:7" ht="20.149999999999999" customHeight="1" x14ac:dyDescent="0.2">
      <c r="A547" s="191"/>
      <c r="B547" s="166"/>
      <c r="C547" s="171"/>
      <c r="D547" s="166"/>
      <c r="E547" s="167"/>
      <c r="F547" s="186" t="s">
        <v>40</v>
      </c>
      <c r="G547" s="187">
        <f>SUBTOTAL(9,G538:G546)</f>
        <v>0</v>
      </c>
    </row>
    <row r="548" spans="1:7" ht="20.149999999999999" customHeight="1" thickBot="1" x14ac:dyDescent="0.25">
      <c r="A548" s="192"/>
      <c r="B548" s="193"/>
      <c r="C548" s="194"/>
      <c r="D548" s="193"/>
      <c r="E548" s="195"/>
      <c r="F548" s="196"/>
      <c r="G548" s="197"/>
    </row>
    <row r="549" spans="1:7" ht="20.149999999999999" customHeight="1" thickBot="1" x14ac:dyDescent="0.25">
      <c r="A549" s="252" t="str">
        <f>B507</f>
        <v>4-4</v>
      </c>
      <c r="B549" s="250" t="str">
        <f>C507</f>
        <v>Tabiques de refuerzo</v>
      </c>
      <c r="C549" s="198"/>
      <c r="D549" s="198" t="s">
        <v>41</v>
      </c>
      <c r="E549" s="199"/>
      <c r="F549" s="200" t="s">
        <v>42</v>
      </c>
      <c r="G549" s="201">
        <f>SUBTOTAL(9,G512:G548)</f>
        <v>0</v>
      </c>
    </row>
    <row r="550" spans="1:7" ht="20.149999999999999" customHeight="1" thickTop="1" thickBot="1" x14ac:dyDescent="0.25"/>
    <row r="551" spans="1:7" ht="20.149999999999999" customHeight="1" thickTop="1" x14ac:dyDescent="0.2">
      <c r="A551" s="315" t="s">
        <v>44</v>
      </c>
      <c r="B551" s="316"/>
      <c r="C551" s="316"/>
      <c r="D551" s="316"/>
      <c r="E551" s="316"/>
      <c r="F551" s="316"/>
      <c r="G551" s="317"/>
    </row>
    <row r="552" spans="1:7" ht="20.149999999999999" customHeight="1" x14ac:dyDescent="0.2">
      <c r="A552" s="156" t="s">
        <v>823</v>
      </c>
      <c r="B552" s="157" t="str">
        <f>Comitente</f>
        <v>DIRECCIÓN ARQUITECTURA</v>
      </c>
      <c r="C552" s="158"/>
      <c r="D552" s="159"/>
      <c r="E552" s="159"/>
      <c r="F552" s="160"/>
      <c r="G552" s="161"/>
    </row>
    <row r="553" spans="1:7" ht="20.149999999999999" customHeight="1" x14ac:dyDescent="0.2">
      <c r="A553" s="156" t="s">
        <v>824</v>
      </c>
      <c r="B553" s="157">
        <f>Contratista</f>
        <v>0</v>
      </c>
      <c r="C553" s="162"/>
      <c r="D553" s="162"/>
      <c r="E553" s="162"/>
      <c r="F553" s="157"/>
      <c r="G553" s="163"/>
    </row>
    <row r="554" spans="1:7" ht="20.149999999999999" customHeight="1" x14ac:dyDescent="0.2">
      <c r="A554" s="156" t="s">
        <v>31</v>
      </c>
      <c r="B554" s="157" t="str">
        <f>Obra</f>
        <v>CONSOLIDACION ESTRUCTURAL EDIFICIO 9 DE JULIO</v>
      </c>
      <c r="C554" s="162"/>
      <c r="D554" s="162"/>
      <c r="E554" s="162"/>
      <c r="F554" s="157" t="s">
        <v>45</v>
      </c>
      <c r="G554" s="163">
        <f>Fecha_Base</f>
        <v>0</v>
      </c>
    </row>
    <row r="555" spans="1:7" ht="20.149999999999999" customHeight="1" x14ac:dyDescent="0.2">
      <c r="A555" s="164" t="s">
        <v>822</v>
      </c>
      <c r="B555" s="165" t="str">
        <f>Ubicación</f>
        <v>DEPARTAMENTO CAPITAL</v>
      </c>
      <c r="C555" s="165"/>
      <c r="D555" s="166"/>
      <c r="E555" s="167"/>
      <c r="F555" s="168"/>
      <c r="G555" s="169"/>
    </row>
    <row r="556" spans="1:7" ht="20.149999999999999" customHeight="1" x14ac:dyDescent="0.2">
      <c r="A556" s="164" t="s">
        <v>46</v>
      </c>
      <c r="B556" s="286">
        <v>4</v>
      </c>
      <c r="C556" s="171" t="str">
        <f>IF(B556="","",VLOOKUP(B556,Computo_Presupuesto,2,FALSE))</f>
        <v>HORMIGON ARMADO</v>
      </c>
      <c r="D556" s="172"/>
      <c r="E556" s="167"/>
      <c r="F556" s="168"/>
      <c r="G556" s="169"/>
    </row>
    <row r="557" spans="1:7" ht="20.149999999999999" customHeight="1" x14ac:dyDescent="0.2">
      <c r="A557" s="164" t="s">
        <v>32</v>
      </c>
      <c r="B557" s="262" t="s">
        <v>1292</v>
      </c>
      <c r="C557" s="171" t="str">
        <f>IF(B557=0,"",VLOOKUP(B557,Computo_Presupuesto,2,FALSE))</f>
        <v>Paños adicionales de arriostramiento</v>
      </c>
      <c r="D557" s="166"/>
      <c r="E557" s="167"/>
      <c r="F557" s="165" t="s">
        <v>33</v>
      </c>
      <c r="G557" s="173" t="str">
        <f>IF(B557=0,"",VLOOKUP(B557,Computo_Presupuesto,4,FALSE))</f>
        <v>m3</v>
      </c>
    </row>
    <row r="558" spans="1:7" ht="20.149999999999999" customHeight="1" x14ac:dyDescent="0.2">
      <c r="A558" s="164"/>
      <c r="B558" s="165"/>
      <c r="C558" s="171"/>
      <c r="D558" s="166"/>
      <c r="E558" s="167"/>
      <c r="F558" s="171"/>
      <c r="G558" s="174"/>
    </row>
    <row r="559" spans="1:7" ht="20.149999999999999" customHeight="1" x14ac:dyDescent="0.2">
      <c r="A559" s="312" t="s">
        <v>685</v>
      </c>
      <c r="B559" s="313"/>
      <c r="C559" s="314" t="s">
        <v>0</v>
      </c>
      <c r="D559" s="314" t="s">
        <v>34</v>
      </c>
      <c r="E559" s="318" t="s">
        <v>35</v>
      </c>
      <c r="F559" s="319" t="s">
        <v>36</v>
      </c>
      <c r="G559" s="320" t="s">
        <v>37</v>
      </c>
    </row>
    <row r="560" spans="1:7" ht="20.149999999999999" customHeight="1" x14ac:dyDescent="0.2">
      <c r="A560" s="175" t="s">
        <v>686</v>
      </c>
      <c r="B560" s="176" t="s">
        <v>687</v>
      </c>
      <c r="C560" s="314"/>
      <c r="D560" s="314"/>
      <c r="E560" s="318"/>
      <c r="F560" s="319"/>
      <c r="G560" s="320"/>
    </row>
    <row r="561" spans="1:7" ht="20.149999999999999" customHeight="1" x14ac:dyDescent="0.2">
      <c r="A561" s="275"/>
      <c r="B561" s="177"/>
      <c r="C561" s="178" t="s">
        <v>825</v>
      </c>
      <c r="D561" s="179"/>
      <c r="E561" s="180"/>
      <c r="F561" s="181"/>
      <c r="G561" s="182"/>
    </row>
    <row r="562" spans="1:7" ht="20.149999999999999" customHeight="1" x14ac:dyDescent="0.2">
      <c r="A562" s="276"/>
      <c r="B562" s="183">
        <f t="shared" ref="B562:B573" si="72">IF(A562=0,0,VLOOKUP(A562,Tabla_Indices,2,FALSE))</f>
        <v>0</v>
      </c>
      <c r="C562" s="277"/>
      <c r="D562" s="278"/>
      <c r="E562" s="279"/>
      <c r="F562" s="280"/>
      <c r="G562" s="184">
        <f>ROUND(E562*F562,2)</f>
        <v>0</v>
      </c>
    </row>
    <row r="563" spans="1:7" ht="20.149999999999999" customHeight="1" x14ac:dyDescent="0.2">
      <c r="A563" s="281"/>
      <c r="B563" s="183">
        <f t="shared" si="72"/>
        <v>0</v>
      </c>
      <c r="C563" s="277"/>
      <c r="D563" s="278"/>
      <c r="E563" s="279"/>
      <c r="F563" s="280"/>
      <c r="G563" s="184">
        <f t="shared" ref="G563:G573" si="73">ROUND(E563*F563,2)</f>
        <v>0</v>
      </c>
    </row>
    <row r="564" spans="1:7" ht="20.149999999999999" customHeight="1" x14ac:dyDescent="0.2">
      <c r="A564" s="276"/>
      <c r="B564" s="183">
        <f t="shared" si="72"/>
        <v>0</v>
      </c>
      <c r="C564" s="277"/>
      <c r="D564" s="278"/>
      <c r="E564" s="279"/>
      <c r="F564" s="280"/>
      <c r="G564" s="184">
        <f t="shared" si="73"/>
        <v>0</v>
      </c>
    </row>
    <row r="565" spans="1:7" ht="20.149999999999999" customHeight="1" x14ac:dyDescent="0.2">
      <c r="A565" s="276"/>
      <c r="B565" s="183">
        <f t="shared" si="72"/>
        <v>0</v>
      </c>
      <c r="C565" s="277"/>
      <c r="D565" s="278"/>
      <c r="E565" s="279"/>
      <c r="F565" s="280"/>
      <c r="G565" s="184">
        <f t="shared" si="73"/>
        <v>0</v>
      </c>
    </row>
    <row r="566" spans="1:7" ht="20.149999999999999" customHeight="1" x14ac:dyDescent="0.2">
      <c r="A566" s="276"/>
      <c r="B566" s="183">
        <f t="shared" si="72"/>
        <v>0</v>
      </c>
      <c r="C566" s="277"/>
      <c r="D566" s="278"/>
      <c r="E566" s="282"/>
      <c r="F566" s="280"/>
      <c r="G566" s="184">
        <f t="shared" si="73"/>
        <v>0</v>
      </c>
    </row>
    <row r="567" spans="1:7" ht="20.149999999999999" customHeight="1" x14ac:dyDescent="0.2">
      <c r="A567" s="276"/>
      <c r="B567" s="183">
        <f t="shared" si="72"/>
        <v>0</v>
      </c>
      <c r="C567" s="277"/>
      <c r="D567" s="278"/>
      <c r="E567" s="282"/>
      <c r="F567" s="280"/>
      <c r="G567" s="184">
        <f t="shared" si="73"/>
        <v>0</v>
      </c>
    </row>
    <row r="568" spans="1:7" ht="20.149999999999999" customHeight="1" x14ac:dyDescent="0.2">
      <c r="A568" s="276"/>
      <c r="B568" s="183">
        <f t="shared" si="72"/>
        <v>0</v>
      </c>
      <c r="C568" s="277"/>
      <c r="D568" s="278"/>
      <c r="E568" s="279"/>
      <c r="F568" s="280"/>
      <c r="G568" s="184">
        <f t="shared" si="73"/>
        <v>0</v>
      </c>
    </row>
    <row r="569" spans="1:7" ht="20.149999999999999" customHeight="1" x14ac:dyDescent="0.2">
      <c r="A569" s="276"/>
      <c r="B569" s="183">
        <f t="shared" si="72"/>
        <v>0</v>
      </c>
      <c r="C569" s="277"/>
      <c r="D569" s="278"/>
      <c r="E569" s="279"/>
      <c r="F569" s="280"/>
      <c r="G569" s="184">
        <f t="shared" si="73"/>
        <v>0</v>
      </c>
    </row>
    <row r="570" spans="1:7" ht="20.149999999999999" customHeight="1" x14ac:dyDescent="0.2">
      <c r="A570" s="276"/>
      <c r="B570" s="183">
        <f t="shared" si="72"/>
        <v>0</v>
      </c>
      <c r="C570" s="277"/>
      <c r="D570" s="278"/>
      <c r="E570" s="279"/>
      <c r="F570" s="280"/>
      <c r="G570" s="184">
        <f t="shared" si="73"/>
        <v>0</v>
      </c>
    </row>
    <row r="571" spans="1:7" ht="20.149999999999999" customHeight="1" x14ac:dyDescent="0.2">
      <c r="A571" s="276"/>
      <c r="B571" s="183">
        <f t="shared" si="72"/>
        <v>0</v>
      </c>
      <c r="C571" s="277"/>
      <c r="D571" s="278"/>
      <c r="E571" s="279"/>
      <c r="F571" s="280"/>
      <c r="G571" s="184">
        <f t="shared" si="73"/>
        <v>0</v>
      </c>
    </row>
    <row r="572" spans="1:7" ht="20.149999999999999" customHeight="1" x14ac:dyDescent="0.2">
      <c r="A572" s="276"/>
      <c r="B572" s="183">
        <f t="shared" si="72"/>
        <v>0</v>
      </c>
      <c r="C572" s="277"/>
      <c r="D572" s="278"/>
      <c r="E572" s="279"/>
      <c r="F572" s="280"/>
      <c r="G572" s="184">
        <f t="shared" si="73"/>
        <v>0</v>
      </c>
    </row>
    <row r="573" spans="1:7" ht="20.149999999999999" customHeight="1" x14ac:dyDescent="0.2">
      <c r="A573" s="276"/>
      <c r="B573" s="183">
        <f t="shared" si="72"/>
        <v>0</v>
      </c>
      <c r="C573" s="277"/>
      <c r="D573" s="278"/>
      <c r="E573" s="279"/>
      <c r="F573" s="280"/>
      <c r="G573" s="184">
        <f t="shared" si="73"/>
        <v>0</v>
      </c>
    </row>
    <row r="574" spans="1:7" ht="20.149999999999999" customHeight="1" x14ac:dyDescent="0.2">
      <c r="A574" s="185"/>
      <c r="B574" s="171"/>
      <c r="C574" s="171"/>
      <c r="D574" s="166"/>
      <c r="E574" s="167"/>
      <c r="F574" s="186" t="s">
        <v>38</v>
      </c>
      <c r="G574" s="187">
        <f>SUBTOTAL(9,G562:G573)</f>
        <v>0</v>
      </c>
    </row>
    <row r="575" spans="1:7" ht="20.149999999999999" customHeight="1" x14ac:dyDescent="0.2">
      <c r="A575" s="185"/>
      <c r="B575" s="171"/>
      <c r="C575" s="188" t="s">
        <v>826</v>
      </c>
      <c r="D575" s="166"/>
      <c r="E575" s="167"/>
      <c r="F575" s="168"/>
      <c r="G575" s="189"/>
    </row>
    <row r="576" spans="1:7" ht="20.149999999999999" customHeight="1" x14ac:dyDescent="0.2">
      <c r="A576" s="276"/>
      <c r="B576" s="183">
        <f>IF(A576=0,0,VLOOKUP(A576,Tabla_Indices,2,FALSE))</f>
        <v>0</v>
      </c>
      <c r="C576" s="283"/>
      <c r="D576" s="278"/>
      <c r="E576" s="279"/>
      <c r="F576" s="280"/>
      <c r="G576" s="184">
        <f>ROUND(E576*F576,2)</f>
        <v>0</v>
      </c>
    </row>
    <row r="577" spans="1:7" ht="20.149999999999999" customHeight="1" x14ac:dyDescent="0.2">
      <c r="A577" s="276"/>
      <c r="B577" s="183">
        <f>IF(A577=0,0,VLOOKUP(A577,Tabla_Indices,2,FALSE))</f>
        <v>0</v>
      </c>
      <c r="C577" s="277"/>
      <c r="D577" s="278"/>
      <c r="E577" s="279"/>
      <c r="F577" s="280"/>
      <c r="G577" s="184">
        <f>ROUND(E577*F577,2)</f>
        <v>0</v>
      </c>
    </row>
    <row r="578" spans="1:7" ht="20.149999999999999" customHeight="1" x14ac:dyDescent="0.2">
      <c r="A578" s="276"/>
      <c r="B578" s="183"/>
      <c r="C578" s="277"/>
      <c r="D578" s="278"/>
      <c r="E578" s="279"/>
      <c r="F578" s="280"/>
      <c r="G578" s="184">
        <f t="shared" ref="G578:G585" si="74">ROUND(E578*F578,2)</f>
        <v>0</v>
      </c>
    </row>
    <row r="579" spans="1:7" ht="20.149999999999999" customHeight="1" x14ac:dyDescent="0.2">
      <c r="A579" s="276"/>
      <c r="B579" s="183">
        <f t="shared" ref="B579:B585" si="75">IF(A579=0,0,VLOOKUP(A579,Tabla_Indices,2,FALSE))</f>
        <v>0</v>
      </c>
      <c r="C579" s="277"/>
      <c r="D579" s="278"/>
      <c r="E579" s="279"/>
      <c r="F579" s="280"/>
      <c r="G579" s="184">
        <f t="shared" si="74"/>
        <v>0</v>
      </c>
    </row>
    <row r="580" spans="1:7" ht="20.149999999999999" customHeight="1" x14ac:dyDescent="0.2">
      <c r="A580" s="276"/>
      <c r="B580" s="183">
        <f t="shared" si="75"/>
        <v>0</v>
      </c>
      <c r="C580" s="277"/>
      <c r="D580" s="278"/>
      <c r="E580" s="279"/>
      <c r="F580" s="280"/>
      <c r="G580" s="184">
        <f t="shared" si="74"/>
        <v>0</v>
      </c>
    </row>
    <row r="581" spans="1:7" ht="20.149999999999999" customHeight="1" x14ac:dyDescent="0.2">
      <c r="A581" s="276"/>
      <c r="B581" s="183">
        <f t="shared" si="75"/>
        <v>0</v>
      </c>
      <c r="C581" s="277"/>
      <c r="D581" s="278"/>
      <c r="E581" s="279"/>
      <c r="F581" s="280"/>
      <c r="G581" s="184">
        <f t="shared" si="74"/>
        <v>0</v>
      </c>
    </row>
    <row r="582" spans="1:7" ht="20.149999999999999" customHeight="1" x14ac:dyDescent="0.2">
      <c r="A582" s="276"/>
      <c r="B582" s="183">
        <f t="shared" si="75"/>
        <v>0</v>
      </c>
      <c r="C582" s="277"/>
      <c r="D582" s="278"/>
      <c r="E582" s="279"/>
      <c r="F582" s="280"/>
      <c r="G582" s="184">
        <f t="shared" si="74"/>
        <v>0</v>
      </c>
    </row>
    <row r="583" spans="1:7" ht="20.149999999999999" customHeight="1" x14ac:dyDescent="0.2">
      <c r="A583" s="276"/>
      <c r="B583" s="183">
        <f t="shared" si="75"/>
        <v>0</v>
      </c>
      <c r="C583" s="277"/>
      <c r="D583" s="278"/>
      <c r="E583" s="279"/>
      <c r="F583" s="280"/>
      <c r="G583" s="184">
        <f t="shared" si="74"/>
        <v>0</v>
      </c>
    </row>
    <row r="584" spans="1:7" ht="20.149999999999999" customHeight="1" x14ac:dyDescent="0.2">
      <c r="A584" s="276"/>
      <c r="B584" s="183">
        <f t="shared" si="75"/>
        <v>0</v>
      </c>
      <c r="C584" s="277"/>
      <c r="D584" s="278"/>
      <c r="E584" s="279"/>
      <c r="F584" s="280"/>
      <c r="G584" s="184">
        <f t="shared" si="74"/>
        <v>0</v>
      </c>
    </row>
    <row r="585" spans="1:7" ht="20.149999999999999" customHeight="1" x14ac:dyDescent="0.2">
      <c r="A585" s="276"/>
      <c r="B585" s="183">
        <f t="shared" si="75"/>
        <v>0</v>
      </c>
      <c r="C585" s="277"/>
      <c r="D585" s="278"/>
      <c r="E585" s="279"/>
      <c r="F585" s="280"/>
      <c r="G585" s="184">
        <f t="shared" si="74"/>
        <v>0</v>
      </c>
    </row>
    <row r="586" spans="1:7" ht="20.149999999999999" customHeight="1" x14ac:dyDescent="0.2">
      <c r="A586" s="185"/>
      <c r="B586" s="171"/>
      <c r="C586" s="171"/>
      <c r="D586" s="166"/>
      <c r="E586" s="167"/>
      <c r="F586" s="186" t="s">
        <v>39</v>
      </c>
      <c r="G586" s="187">
        <f>SUBTOTAL(9,G576:G585)</f>
        <v>0</v>
      </c>
    </row>
    <row r="587" spans="1:7" ht="20.149999999999999" customHeight="1" x14ac:dyDescent="0.2">
      <c r="A587" s="185"/>
      <c r="B587" s="171"/>
      <c r="C587" s="188" t="s">
        <v>827</v>
      </c>
      <c r="D587" s="166"/>
      <c r="E587" s="167"/>
      <c r="F587" s="171"/>
      <c r="G587" s="189"/>
    </row>
    <row r="588" spans="1:7" ht="20.149999999999999" customHeight="1" x14ac:dyDescent="0.2">
      <c r="A588" s="276"/>
      <c r="B588" s="183">
        <f t="shared" ref="B588:B596" si="76">IF(A588=0,0,VLOOKUP(A588,Tabla_Indices,2,FALSE))</f>
        <v>0</v>
      </c>
      <c r="C588" s="277"/>
      <c r="D588" s="278"/>
      <c r="E588" s="279"/>
      <c r="F588" s="284"/>
      <c r="G588" s="190">
        <f>ROUND(E588*F588,2)</f>
        <v>0</v>
      </c>
    </row>
    <row r="589" spans="1:7" ht="20.149999999999999" customHeight="1" x14ac:dyDescent="0.2">
      <c r="A589" s="276"/>
      <c r="B589" s="183">
        <f t="shared" si="76"/>
        <v>0</v>
      </c>
      <c r="C589" s="283"/>
      <c r="D589" s="278"/>
      <c r="E589" s="279"/>
      <c r="F589" s="280"/>
      <c r="G589" s="190">
        <f>ROUND(E589*F589,2)</f>
        <v>0</v>
      </c>
    </row>
    <row r="590" spans="1:7" ht="20.149999999999999" customHeight="1" x14ac:dyDescent="0.2">
      <c r="A590" s="276"/>
      <c r="B590" s="183">
        <f t="shared" si="76"/>
        <v>0</v>
      </c>
      <c r="C590" s="285"/>
      <c r="D590" s="278"/>
      <c r="E590" s="279"/>
      <c r="F590" s="280"/>
      <c r="G590" s="190">
        <f>ROUND(E590*F590,2)</f>
        <v>0</v>
      </c>
    </row>
    <row r="591" spans="1:7" ht="20.149999999999999" customHeight="1" x14ac:dyDescent="0.2">
      <c r="A591" s="276"/>
      <c r="B591" s="183">
        <f t="shared" si="76"/>
        <v>0</v>
      </c>
      <c r="C591" s="285"/>
      <c r="D591" s="278"/>
      <c r="E591" s="279"/>
      <c r="F591" s="280"/>
      <c r="G591" s="190">
        <f>ROUND(E591*F591,2)</f>
        <v>0</v>
      </c>
    </row>
    <row r="592" spans="1:7" ht="20.149999999999999" customHeight="1" x14ac:dyDescent="0.2">
      <c r="A592" s="276"/>
      <c r="B592" s="183">
        <f t="shared" si="76"/>
        <v>0</v>
      </c>
      <c r="C592" s="285"/>
      <c r="D592" s="278"/>
      <c r="E592" s="279"/>
      <c r="F592" s="280"/>
      <c r="G592" s="190">
        <f t="shared" ref="G592:G596" si="77">ROUND(E592*F592,2)</f>
        <v>0</v>
      </c>
    </row>
    <row r="593" spans="1:7" ht="20.149999999999999" customHeight="1" x14ac:dyDescent="0.2">
      <c r="A593" s="276"/>
      <c r="B593" s="183">
        <f t="shared" si="76"/>
        <v>0</v>
      </c>
      <c r="C593" s="285"/>
      <c r="D593" s="278"/>
      <c r="E593" s="279"/>
      <c r="F593" s="280"/>
      <c r="G593" s="190">
        <f t="shared" si="77"/>
        <v>0</v>
      </c>
    </row>
    <row r="594" spans="1:7" ht="20.149999999999999" customHeight="1" x14ac:dyDescent="0.2">
      <c r="A594" s="276"/>
      <c r="B594" s="183">
        <f t="shared" si="76"/>
        <v>0</v>
      </c>
      <c r="C594" s="277"/>
      <c r="D594" s="278"/>
      <c r="E594" s="279"/>
      <c r="F594" s="280"/>
      <c r="G594" s="190">
        <f t="shared" si="77"/>
        <v>0</v>
      </c>
    </row>
    <row r="595" spans="1:7" ht="20.149999999999999" customHeight="1" x14ac:dyDescent="0.2">
      <c r="A595" s="276"/>
      <c r="B595" s="183">
        <f t="shared" si="76"/>
        <v>0</v>
      </c>
      <c r="C595" s="277"/>
      <c r="D595" s="278"/>
      <c r="E595" s="279"/>
      <c r="F595" s="280"/>
      <c r="G595" s="190">
        <f t="shared" si="77"/>
        <v>0</v>
      </c>
    </row>
    <row r="596" spans="1:7" ht="20.149999999999999" customHeight="1" x14ac:dyDescent="0.2">
      <c r="A596" s="276"/>
      <c r="B596" s="183">
        <f t="shared" si="76"/>
        <v>0</v>
      </c>
      <c r="C596" s="277"/>
      <c r="D596" s="278"/>
      <c r="E596" s="279"/>
      <c r="F596" s="280"/>
      <c r="G596" s="190">
        <f t="shared" si="77"/>
        <v>0</v>
      </c>
    </row>
    <row r="597" spans="1:7" ht="20.149999999999999" customHeight="1" x14ac:dyDescent="0.2">
      <c r="A597" s="251"/>
      <c r="B597" s="166"/>
      <c r="C597" s="171"/>
      <c r="D597" s="166"/>
      <c r="E597" s="167"/>
      <c r="F597" s="186" t="s">
        <v>40</v>
      </c>
      <c r="G597" s="187">
        <f>SUBTOTAL(9,G588:G596)</f>
        <v>0</v>
      </c>
    </row>
    <row r="598" spans="1:7" ht="20.149999999999999" customHeight="1" thickBot="1" x14ac:dyDescent="0.25">
      <c r="A598" s="192"/>
      <c r="B598" s="193"/>
      <c r="C598" s="194"/>
      <c r="D598" s="193"/>
      <c r="E598" s="195"/>
      <c r="F598" s="196"/>
      <c r="G598" s="197"/>
    </row>
    <row r="599" spans="1:7" ht="20.149999999999999" customHeight="1" thickBot="1" x14ac:dyDescent="0.25">
      <c r="A599" s="252" t="str">
        <f>B557</f>
        <v>4-5</v>
      </c>
      <c r="B599" s="250" t="str">
        <f>C557</f>
        <v>Paños adicionales de arriostramiento</v>
      </c>
      <c r="C599" s="198"/>
      <c r="D599" s="198" t="s">
        <v>41</v>
      </c>
      <c r="E599" s="199"/>
      <c r="F599" s="200" t="s">
        <v>42</v>
      </c>
      <c r="G599" s="201">
        <f>SUBTOTAL(9,G562:G598)</f>
        <v>0</v>
      </c>
    </row>
    <row r="600" spans="1:7" ht="20.149999999999999" customHeight="1" thickTop="1" thickBot="1" x14ac:dyDescent="0.25"/>
    <row r="601" spans="1:7" ht="20.149999999999999" customHeight="1" thickTop="1" x14ac:dyDescent="0.2">
      <c r="A601" s="315" t="s">
        <v>44</v>
      </c>
      <c r="B601" s="316"/>
      <c r="C601" s="316"/>
      <c r="D601" s="316"/>
      <c r="E601" s="316"/>
      <c r="F601" s="316"/>
      <c r="G601" s="317"/>
    </row>
    <row r="602" spans="1:7" ht="20.149999999999999" customHeight="1" x14ac:dyDescent="0.2">
      <c r="A602" s="156" t="s">
        <v>823</v>
      </c>
      <c r="B602" s="157" t="str">
        <f>Comitente</f>
        <v>DIRECCIÓN ARQUITECTURA</v>
      </c>
      <c r="C602" s="158"/>
      <c r="D602" s="159"/>
      <c r="E602" s="159"/>
      <c r="F602" s="160"/>
      <c r="G602" s="161"/>
    </row>
    <row r="603" spans="1:7" ht="20.149999999999999" customHeight="1" x14ac:dyDescent="0.2">
      <c r="A603" s="156" t="s">
        <v>824</v>
      </c>
      <c r="B603" s="157">
        <f>Contratista</f>
        <v>0</v>
      </c>
      <c r="C603" s="162"/>
      <c r="D603" s="162"/>
      <c r="E603" s="162"/>
      <c r="F603" s="157"/>
      <c r="G603" s="163"/>
    </row>
    <row r="604" spans="1:7" ht="20.149999999999999" customHeight="1" x14ac:dyDescent="0.2">
      <c r="A604" s="156" t="s">
        <v>31</v>
      </c>
      <c r="B604" s="157" t="str">
        <f>Obra</f>
        <v>CONSOLIDACION ESTRUCTURAL EDIFICIO 9 DE JULIO</v>
      </c>
      <c r="C604" s="162"/>
      <c r="D604" s="162"/>
      <c r="E604" s="162"/>
      <c r="F604" s="157" t="s">
        <v>45</v>
      </c>
      <c r="G604" s="163">
        <f>Fecha_Base</f>
        <v>0</v>
      </c>
    </row>
    <row r="605" spans="1:7" ht="20.149999999999999" customHeight="1" x14ac:dyDescent="0.2">
      <c r="A605" s="164" t="s">
        <v>822</v>
      </c>
      <c r="B605" s="165" t="str">
        <f>Ubicación</f>
        <v>DEPARTAMENTO CAPITAL</v>
      </c>
      <c r="C605" s="165"/>
      <c r="D605" s="166"/>
      <c r="E605" s="167"/>
      <c r="F605" s="168"/>
      <c r="G605" s="169"/>
    </row>
    <row r="606" spans="1:7" ht="20.149999999999999" customHeight="1" x14ac:dyDescent="0.2">
      <c r="A606" s="164" t="s">
        <v>46</v>
      </c>
      <c r="B606" s="286">
        <v>4</v>
      </c>
      <c r="C606" s="171" t="str">
        <f>IF(B606="","",VLOOKUP(B606,Computo_Presupuesto,2,FALSE))</f>
        <v>HORMIGON ARMADO</v>
      </c>
      <c r="D606" s="172"/>
      <c r="E606" s="167"/>
      <c r="F606" s="168"/>
      <c r="G606" s="169"/>
    </row>
    <row r="607" spans="1:7" ht="20.149999999999999" customHeight="1" x14ac:dyDescent="0.2">
      <c r="A607" s="164" t="s">
        <v>32</v>
      </c>
      <c r="B607" s="262" t="s">
        <v>1293</v>
      </c>
      <c r="C607" s="171" t="str">
        <f>IF(B607=0,"",VLOOKUP(B607,Computo_Presupuesto,2,FALSE))</f>
        <v>Vigas de refuerzos en tabiques</v>
      </c>
      <c r="D607" s="166"/>
      <c r="E607" s="167"/>
      <c r="F607" s="165" t="s">
        <v>33</v>
      </c>
      <c r="G607" s="173" t="str">
        <f>IF(B607=0,"",VLOOKUP(B607,Computo_Presupuesto,4,FALSE))</f>
        <v>m3</v>
      </c>
    </row>
    <row r="608" spans="1:7" ht="20.149999999999999" customHeight="1" x14ac:dyDescent="0.2">
      <c r="A608" s="164"/>
      <c r="B608" s="165"/>
      <c r="C608" s="171"/>
      <c r="D608" s="166"/>
      <c r="E608" s="167"/>
      <c r="F608" s="171"/>
      <c r="G608" s="174"/>
    </row>
    <row r="609" spans="1:7" ht="20.149999999999999" customHeight="1" x14ac:dyDescent="0.2">
      <c r="A609" s="312" t="s">
        <v>685</v>
      </c>
      <c r="B609" s="313"/>
      <c r="C609" s="314" t="s">
        <v>0</v>
      </c>
      <c r="D609" s="314" t="s">
        <v>34</v>
      </c>
      <c r="E609" s="318" t="s">
        <v>35</v>
      </c>
      <c r="F609" s="319" t="s">
        <v>36</v>
      </c>
      <c r="G609" s="320" t="s">
        <v>37</v>
      </c>
    </row>
    <row r="610" spans="1:7" s="15" customFormat="1" ht="20.149999999999999" customHeight="1" x14ac:dyDescent="0.2">
      <c r="A610" s="175" t="s">
        <v>686</v>
      </c>
      <c r="B610" s="176" t="s">
        <v>687</v>
      </c>
      <c r="C610" s="314"/>
      <c r="D610" s="314"/>
      <c r="E610" s="318"/>
      <c r="F610" s="319"/>
      <c r="G610" s="320"/>
    </row>
    <row r="611" spans="1:7" ht="20.149999999999999" customHeight="1" x14ac:dyDescent="0.2">
      <c r="A611" s="275"/>
      <c r="B611" s="177"/>
      <c r="C611" s="178" t="s">
        <v>825</v>
      </c>
      <c r="D611" s="179"/>
      <c r="E611" s="180"/>
      <c r="F611" s="181"/>
      <c r="G611" s="182"/>
    </row>
    <row r="612" spans="1:7" ht="20.149999999999999" customHeight="1" x14ac:dyDescent="0.2">
      <c r="A612" s="276"/>
      <c r="B612" s="183">
        <f t="shared" ref="B612:B623" si="78">IF(A612=0,0,VLOOKUP(A612,Tabla_Indices,2,FALSE))</f>
        <v>0</v>
      </c>
      <c r="C612" s="277"/>
      <c r="D612" s="278"/>
      <c r="E612" s="279"/>
      <c r="F612" s="280"/>
      <c r="G612" s="184">
        <f>ROUND(E612*F612,2)</f>
        <v>0</v>
      </c>
    </row>
    <row r="613" spans="1:7" ht="20.149999999999999" customHeight="1" x14ac:dyDescent="0.2">
      <c r="A613" s="281"/>
      <c r="B613" s="183">
        <f t="shared" si="78"/>
        <v>0</v>
      </c>
      <c r="C613" s="277"/>
      <c r="D613" s="278"/>
      <c r="E613" s="279"/>
      <c r="F613" s="280"/>
      <c r="G613" s="184">
        <f t="shared" ref="G613:G623" si="79">ROUND(E613*F613,2)</f>
        <v>0</v>
      </c>
    </row>
    <row r="614" spans="1:7" ht="20.149999999999999" customHeight="1" x14ac:dyDescent="0.2">
      <c r="A614" s="276"/>
      <c r="B614" s="183">
        <f t="shared" si="78"/>
        <v>0</v>
      </c>
      <c r="C614" s="277"/>
      <c r="D614" s="278"/>
      <c r="E614" s="279"/>
      <c r="F614" s="280"/>
      <c r="G614" s="184">
        <f t="shared" si="79"/>
        <v>0</v>
      </c>
    </row>
    <row r="615" spans="1:7" ht="20.149999999999999" customHeight="1" x14ac:dyDescent="0.2">
      <c r="A615" s="276"/>
      <c r="B615" s="183">
        <f t="shared" si="78"/>
        <v>0</v>
      </c>
      <c r="C615" s="277"/>
      <c r="D615" s="278"/>
      <c r="E615" s="279"/>
      <c r="F615" s="280"/>
      <c r="G615" s="184">
        <f t="shared" si="79"/>
        <v>0</v>
      </c>
    </row>
    <row r="616" spans="1:7" ht="20.149999999999999" customHeight="1" x14ac:dyDescent="0.2">
      <c r="A616" s="276"/>
      <c r="B616" s="183">
        <f t="shared" si="78"/>
        <v>0</v>
      </c>
      <c r="C616" s="277"/>
      <c r="D616" s="278"/>
      <c r="E616" s="282"/>
      <c r="F616" s="280"/>
      <c r="G616" s="184">
        <f t="shared" si="79"/>
        <v>0</v>
      </c>
    </row>
    <row r="617" spans="1:7" ht="20.149999999999999" customHeight="1" x14ac:dyDescent="0.2">
      <c r="A617" s="276"/>
      <c r="B617" s="183">
        <f t="shared" si="78"/>
        <v>0</v>
      </c>
      <c r="C617" s="277"/>
      <c r="D617" s="278"/>
      <c r="E617" s="282"/>
      <c r="F617" s="280"/>
      <c r="G617" s="184">
        <f t="shared" si="79"/>
        <v>0</v>
      </c>
    </row>
    <row r="618" spans="1:7" ht="20.149999999999999" customHeight="1" x14ac:dyDescent="0.2">
      <c r="A618" s="276"/>
      <c r="B618" s="183">
        <f t="shared" si="78"/>
        <v>0</v>
      </c>
      <c r="C618" s="277"/>
      <c r="D618" s="278"/>
      <c r="E618" s="279"/>
      <c r="F618" s="280"/>
      <c r="G618" s="184">
        <f t="shared" si="79"/>
        <v>0</v>
      </c>
    </row>
    <row r="619" spans="1:7" ht="20.149999999999999" customHeight="1" x14ac:dyDescent="0.2">
      <c r="A619" s="276"/>
      <c r="B619" s="183">
        <f t="shared" si="78"/>
        <v>0</v>
      </c>
      <c r="C619" s="277"/>
      <c r="D619" s="278"/>
      <c r="E619" s="279"/>
      <c r="F619" s="280"/>
      <c r="G619" s="184">
        <f t="shared" si="79"/>
        <v>0</v>
      </c>
    </row>
    <row r="620" spans="1:7" ht="20.149999999999999" customHeight="1" x14ac:dyDescent="0.2">
      <c r="A620" s="276"/>
      <c r="B620" s="183">
        <f t="shared" si="78"/>
        <v>0</v>
      </c>
      <c r="C620" s="277"/>
      <c r="D620" s="278"/>
      <c r="E620" s="279"/>
      <c r="F620" s="280"/>
      <c r="G620" s="184">
        <f t="shared" si="79"/>
        <v>0</v>
      </c>
    </row>
    <row r="621" spans="1:7" ht="20.149999999999999" customHeight="1" x14ac:dyDescent="0.2">
      <c r="A621" s="276"/>
      <c r="B621" s="183">
        <f t="shared" si="78"/>
        <v>0</v>
      </c>
      <c r="C621" s="277"/>
      <c r="D621" s="278"/>
      <c r="E621" s="279"/>
      <c r="F621" s="280"/>
      <c r="G621" s="184">
        <f t="shared" si="79"/>
        <v>0</v>
      </c>
    </row>
    <row r="622" spans="1:7" ht="20.149999999999999" customHeight="1" x14ac:dyDescent="0.2">
      <c r="A622" s="276"/>
      <c r="B622" s="183">
        <f t="shared" si="78"/>
        <v>0</v>
      </c>
      <c r="C622" s="277"/>
      <c r="D622" s="278"/>
      <c r="E622" s="279"/>
      <c r="F622" s="280"/>
      <c r="G622" s="184">
        <f t="shared" si="79"/>
        <v>0</v>
      </c>
    </row>
    <row r="623" spans="1:7" ht="20.149999999999999" customHeight="1" x14ac:dyDescent="0.2">
      <c r="A623" s="276"/>
      <c r="B623" s="183">
        <f t="shared" si="78"/>
        <v>0</v>
      </c>
      <c r="C623" s="277"/>
      <c r="D623" s="278"/>
      <c r="E623" s="279"/>
      <c r="F623" s="280"/>
      <c r="G623" s="184">
        <f t="shared" si="79"/>
        <v>0</v>
      </c>
    </row>
    <row r="624" spans="1:7" ht="20.149999999999999" customHeight="1" x14ac:dyDescent="0.2">
      <c r="A624" s="185"/>
      <c r="B624" s="171"/>
      <c r="C624" s="171"/>
      <c r="D624" s="166"/>
      <c r="E624" s="167"/>
      <c r="F624" s="186" t="s">
        <v>38</v>
      </c>
      <c r="G624" s="187">
        <f>SUBTOTAL(9,G612:G623)</f>
        <v>0</v>
      </c>
    </row>
    <row r="625" spans="1:7" ht="20.149999999999999" customHeight="1" x14ac:dyDescent="0.2">
      <c r="A625" s="185"/>
      <c r="B625" s="171"/>
      <c r="C625" s="188" t="s">
        <v>826</v>
      </c>
      <c r="D625" s="166"/>
      <c r="E625" s="167"/>
      <c r="F625" s="168"/>
      <c r="G625" s="189"/>
    </row>
    <row r="626" spans="1:7" ht="20.149999999999999" customHeight="1" x14ac:dyDescent="0.2">
      <c r="A626" s="276"/>
      <c r="B626" s="183">
        <f t="shared" ref="B626:B635" si="80">IF(A626=0,0,VLOOKUP(A626,Tabla_Indices,2,FALSE))</f>
        <v>0</v>
      </c>
      <c r="C626" s="283"/>
      <c r="D626" s="278"/>
      <c r="E626" s="279"/>
      <c r="F626" s="280"/>
      <c r="G626" s="184">
        <f>ROUND(E626*F626,2)</f>
        <v>0</v>
      </c>
    </row>
    <row r="627" spans="1:7" ht="20.149999999999999" customHeight="1" x14ac:dyDescent="0.2">
      <c r="A627" s="276"/>
      <c r="B627" s="183">
        <f t="shared" si="80"/>
        <v>0</v>
      </c>
      <c r="C627" s="277"/>
      <c r="D627" s="278"/>
      <c r="E627" s="279"/>
      <c r="F627" s="280"/>
      <c r="G627" s="184">
        <f>ROUND(E627*F627,2)</f>
        <v>0</v>
      </c>
    </row>
    <row r="628" spans="1:7" ht="20.149999999999999" customHeight="1" x14ac:dyDescent="0.2">
      <c r="A628" s="276"/>
      <c r="B628" s="183">
        <f t="shared" si="80"/>
        <v>0</v>
      </c>
      <c r="C628" s="277"/>
      <c r="D628" s="278"/>
      <c r="E628" s="279"/>
      <c r="F628" s="280"/>
      <c r="G628" s="184">
        <f t="shared" ref="G628:G635" si="81">ROUND(E628*F628,2)</f>
        <v>0</v>
      </c>
    </row>
    <row r="629" spans="1:7" ht="20.149999999999999" customHeight="1" x14ac:dyDescent="0.2">
      <c r="A629" s="276"/>
      <c r="B629" s="183">
        <f t="shared" si="80"/>
        <v>0</v>
      </c>
      <c r="C629" s="277"/>
      <c r="D629" s="278"/>
      <c r="E629" s="279"/>
      <c r="F629" s="280"/>
      <c r="G629" s="184">
        <f t="shared" si="81"/>
        <v>0</v>
      </c>
    </row>
    <row r="630" spans="1:7" ht="20.149999999999999" customHeight="1" x14ac:dyDescent="0.2">
      <c r="A630" s="276"/>
      <c r="B630" s="183">
        <f t="shared" si="80"/>
        <v>0</v>
      </c>
      <c r="C630" s="277"/>
      <c r="D630" s="278"/>
      <c r="E630" s="279"/>
      <c r="F630" s="280"/>
      <c r="G630" s="184">
        <f t="shared" si="81"/>
        <v>0</v>
      </c>
    </row>
    <row r="631" spans="1:7" ht="20.149999999999999" customHeight="1" x14ac:dyDescent="0.2">
      <c r="A631" s="276"/>
      <c r="B631" s="183">
        <f t="shared" si="80"/>
        <v>0</v>
      </c>
      <c r="C631" s="277"/>
      <c r="D631" s="278"/>
      <c r="E631" s="279"/>
      <c r="F631" s="280"/>
      <c r="G631" s="184">
        <f t="shared" si="81"/>
        <v>0</v>
      </c>
    </row>
    <row r="632" spans="1:7" ht="20.149999999999999" customHeight="1" x14ac:dyDescent="0.2">
      <c r="A632" s="276"/>
      <c r="B632" s="183">
        <f t="shared" si="80"/>
        <v>0</v>
      </c>
      <c r="C632" s="277"/>
      <c r="D632" s="278"/>
      <c r="E632" s="279"/>
      <c r="F632" s="280"/>
      <c r="G632" s="184">
        <f t="shared" si="81"/>
        <v>0</v>
      </c>
    </row>
    <row r="633" spans="1:7" ht="20.149999999999999" customHeight="1" x14ac:dyDescent="0.2">
      <c r="A633" s="276"/>
      <c r="B633" s="183">
        <f t="shared" si="80"/>
        <v>0</v>
      </c>
      <c r="C633" s="277"/>
      <c r="D633" s="278"/>
      <c r="E633" s="279"/>
      <c r="F633" s="280"/>
      <c r="G633" s="184">
        <f t="shared" si="81"/>
        <v>0</v>
      </c>
    </row>
    <row r="634" spans="1:7" ht="20.149999999999999" customHeight="1" x14ac:dyDescent="0.2">
      <c r="A634" s="276"/>
      <c r="B634" s="183">
        <f t="shared" si="80"/>
        <v>0</v>
      </c>
      <c r="C634" s="277"/>
      <c r="D634" s="278"/>
      <c r="E634" s="279"/>
      <c r="F634" s="280"/>
      <c r="G634" s="184">
        <f t="shared" si="81"/>
        <v>0</v>
      </c>
    </row>
    <row r="635" spans="1:7" ht="20.149999999999999" customHeight="1" x14ac:dyDescent="0.2">
      <c r="A635" s="276"/>
      <c r="B635" s="183">
        <f t="shared" si="80"/>
        <v>0</v>
      </c>
      <c r="C635" s="277"/>
      <c r="D635" s="278"/>
      <c r="E635" s="279"/>
      <c r="F635" s="280"/>
      <c r="G635" s="184">
        <f t="shared" si="81"/>
        <v>0</v>
      </c>
    </row>
    <row r="636" spans="1:7" ht="20.149999999999999" customHeight="1" x14ac:dyDescent="0.2">
      <c r="A636" s="185"/>
      <c r="B636" s="171"/>
      <c r="C636" s="171"/>
      <c r="D636" s="166"/>
      <c r="E636" s="167"/>
      <c r="F636" s="186" t="s">
        <v>39</v>
      </c>
      <c r="G636" s="187">
        <f>SUBTOTAL(9,G626:G635)</f>
        <v>0</v>
      </c>
    </row>
    <row r="637" spans="1:7" ht="20.149999999999999" customHeight="1" x14ac:dyDescent="0.2">
      <c r="A637" s="185"/>
      <c r="B637" s="171"/>
      <c r="C637" s="188" t="s">
        <v>827</v>
      </c>
      <c r="D637" s="166"/>
      <c r="E637" s="167"/>
      <c r="F637" s="171"/>
      <c r="G637" s="189"/>
    </row>
    <row r="638" spans="1:7" ht="20.149999999999999" customHeight="1" x14ac:dyDescent="0.2">
      <c r="A638" s="276"/>
      <c r="B638" s="183">
        <f t="shared" ref="B638:B646" si="82">IF(A638=0,0,VLOOKUP(A638,Tabla_Indices,2,FALSE))</f>
        <v>0</v>
      </c>
      <c r="C638" s="277"/>
      <c r="D638" s="278"/>
      <c r="E638" s="279"/>
      <c r="F638" s="284"/>
      <c r="G638" s="190">
        <f>ROUND(E638*F638,2)</f>
        <v>0</v>
      </c>
    </row>
    <row r="639" spans="1:7" ht="20.149999999999999" customHeight="1" x14ac:dyDescent="0.2">
      <c r="A639" s="276"/>
      <c r="B639" s="183">
        <f t="shared" si="82"/>
        <v>0</v>
      </c>
      <c r="C639" s="283"/>
      <c r="D639" s="278"/>
      <c r="E639" s="279"/>
      <c r="F639" s="280"/>
      <c r="G639" s="190">
        <f>ROUND(E639*F639,2)</f>
        <v>0</v>
      </c>
    </row>
    <row r="640" spans="1:7" ht="20.149999999999999" customHeight="1" x14ac:dyDescent="0.2">
      <c r="A640" s="276"/>
      <c r="B640" s="183">
        <f t="shared" si="82"/>
        <v>0</v>
      </c>
      <c r="C640" s="285"/>
      <c r="D640" s="278"/>
      <c r="E640" s="279"/>
      <c r="F640" s="280"/>
      <c r="G640" s="190">
        <f>ROUND(E640*F640,2)</f>
        <v>0</v>
      </c>
    </row>
    <row r="641" spans="1:7" ht="20.149999999999999" customHeight="1" x14ac:dyDescent="0.2">
      <c r="A641" s="276"/>
      <c r="B641" s="183">
        <f t="shared" si="82"/>
        <v>0</v>
      </c>
      <c r="C641" s="285"/>
      <c r="D641" s="278"/>
      <c r="E641" s="279"/>
      <c r="F641" s="280"/>
      <c r="G641" s="190">
        <f>ROUND(E641*F641,2)</f>
        <v>0</v>
      </c>
    </row>
    <row r="642" spans="1:7" ht="20.149999999999999" customHeight="1" x14ac:dyDescent="0.2">
      <c r="A642" s="276"/>
      <c r="B642" s="183">
        <f t="shared" si="82"/>
        <v>0</v>
      </c>
      <c r="C642" s="285"/>
      <c r="D642" s="278"/>
      <c r="E642" s="279"/>
      <c r="F642" s="280"/>
      <c r="G642" s="190">
        <f t="shared" ref="G642:G646" si="83">ROUND(E642*F642,2)</f>
        <v>0</v>
      </c>
    </row>
    <row r="643" spans="1:7" ht="20.149999999999999" customHeight="1" x14ac:dyDescent="0.2">
      <c r="A643" s="276"/>
      <c r="B643" s="183">
        <f t="shared" si="82"/>
        <v>0</v>
      </c>
      <c r="C643" s="285"/>
      <c r="D643" s="278"/>
      <c r="E643" s="279"/>
      <c r="F643" s="280"/>
      <c r="G643" s="190">
        <f t="shared" si="83"/>
        <v>0</v>
      </c>
    </row>
    <row r="644" spans="1:7" ht="20.149999999999999" customHeight="1" x14ac:dyDescent="0.2">
      <c r="A644" s="276"/>
      <c r="B644" s="183">
        <f t="shared" si="82"/>
        <v>0</v>
      </c>
      <c r="C644" s="277"/>
      <c r="D644" s="278"/>
      <c r="E644" s="279"/>
      <c r="F644" s="280"/>
      <c r="G644" s="190">
        <f t="shared" si="83"/>
        <v>0</v>
      </c>
    </row>
    <row r="645" spans="1:7" ht="20.149999999999999" customHeight="1" x14ac:dyDescent="0.2">
      <c r="A645" s="276"/>
      <c r="B645" s="183">
        <f t="shared" si="82"/>
        <v>0</v>
      </c>
      <c r="C645" s="277"/>
      <c r="D645" s="278"/>
      <c r="E645" s="279"/>
      <c r="F645" s="280"/>
      <c r="G645" s="190">
        <f t="shared" si="83"/>
        <v>0</v>
      </c>
    </row>
    <row r="646" spans="1:7" ht="20.149999999999999" customHeight="1" x14ac:dyDescent="0.2">
      <c r="A646" s="276"/>
      <c r="B646" s="183">
        <f t="shared" si="82"/>
        <v>0</v>
      </c>
      <c r="C646" s="277"/>
      <c r="D646" s="278"/>
      <c r="E646" s="279"/>
      <c r="F646" s="280"/>
      <c r="G646" s="190">
        <f t="shared" si="83"/>
        <v>0</v>
      </c>
    </row>
    <row r="647" spans="1:7" ht="20.149999999999999" customHeight="1" x14ac:dyDescent="0.2">
      <c r="A647" s="191"/>
      <c r="B647" s="166"/>
      <c r="C647" s="171"/>
      <c r="D647" s="166"/>
      <c r="E647" s="167"/>
      <c r="F647" s="186" t="s">
        <v>40</v>
      </c>
      <c r="G647" s="187">
        <f>SUBTOTAL(9,G638:G646)</f>
        <v>0</v>
      </c>
    </row>
    <row r="648" spans="1:7" ht="20.149999999999999" customHeight="1" thickBot="1" x14ac:dyDescent="0.25">
      <c r="A648" s="192"/>
      <c r="B648" s="193"/>
      <c r="C648" s="194"/>
      <c r="D648" s="193"/>
      <c r="E648" s="195"/>
      <c r="F648" s="196"/>
      <c r="G648" s="197"/>
    </row>
    <row r="649" spans="1:7" ht="20.149999999999999" customHeight="1" thickBot="1" x14ac:dyDescent="0.25">
      <c r="A649" s="252" t="str">
        <f>B607</f>
        <v>4-6</v>
      </c>
      <c r="B649" s="250" t="str">
        <f>C607</f>
        <v>Vigas de refuerzos en tabiques</v>
      </c>
      <c r="C649" s="198"/>
      <c r="D649" s="198" t="s">
        <v>41</v>
      </c>
      <c r="E649" s="199"/>
      <c r="F649" s="200" t="s">
        <v>42</v>
      </c>
      <c r="G649" s="201">
        <f>SUBTOTAL(9,G612:G648)</f>
        <v>0</v>
      </c>
    </row>
    <row r="650" spans="1:7" ht="20.149999999999999" customHeight="1" thickTop="1" thickBot="1" x14ac:dyDescent="0.25"/>
    <row r="651" spans="1:7" ht="20.149999999999999" customHeight="1" thickTop="1" x14ac:dyDescent="0.2">
      <c r="A651" s="315" t="s">
        <v>44</v>
      </c>
      <c r="B651" s="316"/>
      <c r="C651" s="316"/>
      <c r="D651" s="316"/>
      <c r="E651" s="316"/>
      <c r="F651" s="316"/>
      <c r="G651" s="317"/>
    </row>
    <row r="652" spans="1:7" ht="20.149999999999999" customHeight="1" x14ac:dyDescent="0.2">
      <c r="A652" s="156" t="s">
        <v>823</v>
      </c>
      <c r="B652" s="157" t="str">
        <f>Comitente</f>
        <v>DIRECCIÓN ARQUITECTURA</v>
      </c>
      <c r="C652" s="158"/>
      <c r="D652" s="159"/>
      <c r="E652" s="159"/>
      <c r="F652" s="160"/>
      <c r="G652" s="161"/>
    </row>
    <row r="653" spans="1:7" ht="20.149999999999999" customHeight="1" x14ac:dyDescent="0.2">
      <c r="A653" s="156" t="s">
        <v>824</v>
      </c>
      <c r="B653" s="157">
        <f>Contratista</f>
        <v>0</v>
      </c>
      <c r="C653" s="162"/>
      <c r="D653" s="162"/>
      <c r="E653" s="162"/>
      <c r="F653" s="157"/>
      <c r="G653" s="163"/>
    </row>
    <row r="654" spans="1:7" ht="20.149999999999999" customHeight="1" x14ac:dyDescent="0.2">
      <c r="A654" s="156" t="s">
        <v>31</v>
      </c>
      <c r="B654" s="157" t="str">
        <f>Obra</f>
        <v>CONSOLIDACION ESTRUCTURAL EDIFICIO 9 DE JULIO</v>
      </c>
      <c r="C654" s="162"/>
      <c r="D654" s="162"/>
      <c r="E654" s="162"/>
      <c r="F654" s="157" t="s">
        <v>45</v>
      </c>
      <c r="G654" s="163">
        <f>Fecha_Base</f>
        <v>0</v>
      </c>
    </row>
    <row r="655" spans="1:7" ht="20.149999999999999" customHeight="1" x14ac:dyDescent="0.2">
      <c r="A655" s="164" t="s">
        <v>822</v>
      </c>
      <c r="B655" s="165" t="str">
        <f>Ubicación</f>
        <v>DEPARTAMENTO CAPITAL</v>
      </c>
      <c r="C655" s="165"/>
      <c r="D655" s="166"/>
      <c r="E655" s="167"/>
      <c r="F655" s="168"/>
      <c r="G655" s="169"/>
    </row>
    <row r="656" spans="1:7" ht="20.149999999999999" customHeight="1" x14ac:dyDescent="0.2">
      <c r="A656" s="164" t="s">
        <v>46</v>
      </c>
      <c r="B656" s="286">
        <v>4</v>
      </c>
      <c r="C656" s="171" t="str">
        <f>IF(B656="","",VLOOKUP(B656,Computo_Presupuesto,2,FALSE))</f>
        <v>HORMIGON ARMADO</v>
      </c>
      <c r="D656" s="172"/>
      <c r="E656" s="167"/>
      <c r="F656" s="168"/>
      <c r="G656" s="169"/>
    </row>
    <row r="657" spans="1:7" ht="20.149999999999999" customHeight="1" x14ac:dyDescent="0.2">
      <c r="A657" s="164" t="s">
        <v>32</v>
      </c>
      <c r="B657" s="262" t="s">
        <v>1294</v>
      </c>
      <c r="C657" s="171" t="str">
        <f>IF(B657=0,"",VLOOKUP(B657,Computo_Presupuesto,2,FALSE))</f>
        <v>Columnas de refuerzos en tabiques</v>
      </c>
      <c r="D657" s="166"/>
      <c r="E657" s="167"/>
      <c r="F657" s="165" t="s">
        <v>33</v>
      </c>
      <c r="G657" s="173" t="str">
        <f>IF(B657=0,"",VLOOKUP(B657,Computo_Presupuesto,4,FALSE))</f>
        <v>m3</v>
      </c>
    </row>
    <row r="658" spans="1:7" ht="20.149999999999999" customHeight="1" x14ac:dyDescent="0.2">
      <c r="A658" s="164"/>
      <c r="B658" s="165"/>
      <c r="C658" s="171"/>
      <c r="D658" s="166"/>
      <c r="E658" s="167"/>
      <c r="F658" s="171"/>
      <c r="G658" s="174"/>
    </row>
    <row r="659" spans="1:7" ht="20.149999999999999" customHeight="1" x14ac:dyDescent="0.2">
      <c r="A659" s="312" t="s">
        <v>685</v>
      </c>
      <c r="B659" s="313"/>
      <c r="C659" s="314" t="s">
        <v>0</v>
      </c>
      <c r="D659" s="314" t="s">
        <v>34</v>
      </c>
      <c r="E659" s="318" t="s">
        <v>35</v>
      </c>
      <c r="F659" s="319" t="s">
        <v>36</v>
      </c>
      <c r="G659" s="320" t="s">
        <v>37</v>
      </c>
    </row>
    <row r="660" spans="1:7" ht="20.149999999999999" customHeight="1" x14ac:dyDescent="0.2">
      <c r="A660" s="175" t="s">
        <v>686</v>
      </c>
      <c r="B660" s="176" t="s">
        <v>687</v>
      </c>
      <c r="C660" s="314"/>
      <c r="D660" s="314"/>
      <c r="E660" s="318"/>
      <c r="F660" s="319"/>
      <c r="G660" s="320"/>
    </row>
    <row r="661" spans="1:7" ht="20.149999999999999" customHeight="1" x14ac:dyDescent="0.2">
      <c r="A661" s="275"/>
      <c r="B661" s="177"/>
      <c r="C661" s="178" t="s">
        <v>825</v>
      </c>
      <c r="D661" s="179"/>
      <c r="E661" s="180"/>
      <c r="F661" s="181"/>
      <c r="G661" s="182"/>
    </row>
    <row r="662" spans="1:7" ht="20.149999999999999" customHeight="1" x14ac:dyDescent="0.2">
      <c r="A662" s="276"/>
      <c r="B662" s="183">
        <f t="shared" ref="B662:B673" si="84">IF(A662=0,0,VLOOKUP(A662,Tabla_Indices,2,FALSE))</f>
        <v>0</v>
      </c>
      <c r="C662" s="277"/>
      <c r="D662" s="278"/>
      <c r="E662" s="279"/>
      <c r="F662" s="280"/>
      <c r="G662" s="184">
        <f>ROUND(E662*F662,2)</f>
        <v>0</v>
      </c>
    </row>
    <row r="663" spans="1:7" ht="20.149999999999999" customHeight="1" x14ac:dyDescent="0.2">
      <c r="A663" s="281"/>
      <c r="B663" s="183">
        <f t="shared" si="84"/>
        <v>0</v>
      </c>
      <c r="C663" s="277"/>
      <c r="D663" s="278"/>
      <c r="E663" s="279"/>
      <c r="F663" s="280"/>
      <c r="G663" s="184">
        <f t="shared" ref="G663:G673" si="85">ROUND(E663*F663,2)</f>
        <v>0</v>
      </c>
    </row>
    <row r="664" spans="1:7" ht="20.149999999999999" customHeight="1" x14ac:dyDescent="0.2">
      <c r="A664" s="276"/>
      <c r="B664" s="183">
        <f t="shared" si="84"/>
        <v>0</v>
      </c>
      <c r="C664" s="277"/>
      <c r="D664" s="278"/>
      <c r="E664" s="279"/>
      <c r="F664" s="280"/>
      <c r="G664" s="184">
        <f t="shared" si="85"/>
        <v>0</v>
      </c>
    </row>
    <row r="665" spans="1:7" ht="20.149999999999999" customHeight="1" x14ac:dyDescent="0.2">
      <c r="A665" s="276"/>
      <c r="B665" s="183">
        <f t="shared" si="84"/>
        <v>0</v>
      </c>
      <c r="C665" s="277"/>
      <c r="D665" s="278"/>
      <c r="E665" s="279"/>
      <c r="F665" s="280"/>
      <c r="G665" s="184">
        <f t="shared" si="85"/>
        <v>0</v>
      </c>
    </row>
    <row r="666" spans="1:7" ht="20.149999999999999" customHeight="1" x14ac:dyDescent="0.2">
      <c r="A666" s="276"/>
      <c r="B666" s="183">
        <f t="shared" si="84"/>
        <v>0</v>
      </c>
      <c r="C666" s="277"/>
      <c r="D666" s="278"/>
      <c r="E666" s="282"/>
      <c r="F666" s="280"/>
      <c r="G666" s="184">
        <f t="shared" si="85"/>
        <v>0</v>
      </c>
    </row>
    <row r="667" spans="1:7" ht="20.149999999999999" customHeight="1" x14ac:dyDescent="0.2">
      <c r="A667" s="276"/>
      <c r="B667" s="183">
        <f t="shared" si="84"/>
        <v>0</v>
      </c>
      <c r="C667" s="277"/>
      <c r="D667" s="278"/>
      <c r="E667" s="282"/>
      <c r="F667" s="280"/>
      <c r="G667" s="184">
        <f t="shared" si="85"/>
        <v>0</v>
      </c>
    </row>
    <row r="668" spans="1:7" ht="20.149999999999999" customHeight="1" x14ac:dyDescent="0.2">
      <c r="A668" s="276"/>
      <c r="B668" s="183">
        <f t="shared" si="84"/>
        <v>0</v>
      </c>
      <c r="C668" s="277"/>
      <c r="D668" s="278"/>
      <c r="E668" s="279"/>
      <c r="F668" s="280"/>
      <c r="G668" s="184">
        <f t="shared" si="85"/>
        <v>0</v>
      </c>
    </row>
    <row r="669" spans="1:7" ht="20.149999999999999" customHeight="1" x14ac:dyDescent="0.2">
      <c r="A669" s="276"/>
      <c r="B669" s="183">
        <f t="shared" si="84"/>
        <v>0</v>
      </c>
      <c r="C669" s="277"/>
      <c r="D669" s="278"/>
      <c r="E669" s="279"/>
      <c r="F669" s="280"/>
      <c r="G669" s="184">
        <f t="shared" si="85"/>
        <v>0</v>
      </c>
    </row>
    <row r="670" spans="1:7" ht="20.149999999999999" customHeight="1" x14ac:dyDescent="0.2">
      <c r="A670" s="276"/>
      <c r="B670" s="183">
        <f t="shared" si="84"/>
        <v>0</v>
      </c>
      <c r="C670" s="277"/>
      <c r="D670" s="278"/>
      <c r="E670" s="279"/>
      <c r="F670" s="280"/>
      <c r="G670" s="184">
        <f t="shared" si="85"/>
        <v>0</v>
      </c>
    </row>
    <row r="671" spans="1:7" ht="20.149999999999999" customHeight="1" x14ac:dyDescent="0.2">
      <c r="A671" s="276"/>
      <c r="B671" s="183">
        <f t="shared" si="84"/>
        <v>0</v>
      </c>
      <c r="C671" s="277"/>
      <c r="D671" s="278"/>
      <c r="E671" s="279"/>
      <c r="F671" s="280"/>
      <c r="G671" s="184">
        <f t="shared" si="85"/>
        <v>0</v>
      </c>
    </row>
    <row r="672" spans="1:7" ht="20.149999999999999" customHeight="1" x14ac:dyDescent="0.2">
      <c r="A672" s="276"/>
      <c r="B672" s="183">
        <f t="shared" si="84"/>
        <v>0</v>
      </c>
      <c r="C672" s="277"/>
      <c r="D672" s="278"/>
      <c r="E672" s="279"/>
      <c r="F672" s="280"/>
      <c r="G672" s="184">
        <f t="shared" si="85"/>
        <v>0</v>
      </c>
    </row>
    <row r="673" spans="1:7" ht="20.149999999999999" customHeight="1" x14ac:dyDescent="0.2">
      <c r="A673" s="276"/>
      <c r="B673" s="183">
        <f t="shared" si="84"/>
        <v>0</v>
      </c>
      <c r="C673" s="277"/>
      <c r="D673" s="278"/>
      <c r="E673" s="279"/>
      <c r="F673" s="280"/>
      <c r="G673" s="184">
        <f t="shared" si="85"/>
        <v>0</v>
      </c>
    </row>
    <row r="674" spans="1:7" ht="20.149999999999999" customHeight="1" x14ac:dyDescent="0.2">
      <c r="A674" s="185"/>
      <c r="B674" s="171"/>
      <c r="C674" s="171"/>
      <c r="D674" s="166"/>
      <c r="E674" s="167"/>
      <c r="F674" s="186" t="s">
        <v>38</v>
      </c>
      <c r="G674" s="187">
        <f>SUBTOTAL(9,G662:G673)</f>
        <v>0</v>
      </c>
    </row>
    <row r="675" spans="1:7" ht="20.149999999999999" customHeight="1" x14ac:dyDescent="0.2">
      <c r="A675" s="185"/>
      <c r="B675" s="171"/>
      <c r="C675" s="188" t="s">
        <v>826</v>
      </c>
      <c r="D675" s="166"/>
      <c r="E675" s="167"/>
      <c r="F675" s="168"/>
      <c r="G675" s="189"/>
    </row>
    <row r="676" spans="1:7" ht="20.149999999999999" customHeight="1" x14ac:dyDescent="0.2">
      <c r="A676" s="276"/>
      <c r="B676" s="183">
        <f t="shared" ref="B676:B685" si="86">IF(A676=0,0,VLOOKUP(A676,Tabla_Indices,2,FALSE))</f>
        <v>0</v>
      </c>
      <c r="C676" s="283"/>
      <c r="D676" s="278"/>
      <c r="E676" s="279"/>
      <c r="F676" s="280"/>
      <c r="G676" s="184">
        <f>ROUND(E676*F676,2)</f>
        <v>0</v>
      </c>
    </row>
    <row r="677" spans="1:7" ht="20.149999999999999" customHeight="1" x14ac:dyDescent="0.2">
      <c r="A677" s="276"/>
      <c r="B677" s="183">
        <f t="shared" si="86"/>
        <v>0</v>
      </c>
      <c r="C677" s="277"/>
      <c r="D677" s="278"/>
      <c r="E677" s="279"/>
      <c r="F677" s="280"/>
      <c r="G677" s="184">
        <f>ROUND(E677*F677,2)</f>
        <v>0</v>
      </c>
    </row>
    <row r="678" spans="1:7" ht="20.149999999999999" customHeight="1" x14ac:dyDescent="0.2">
      <c r="A678" s="276"/>
      <c r="B678" s="183">
        <f t="shared" si="86"/>
        <v>0</v>
      </c>
      <c r="C678" s="277"/>
      <c r="D678" s="278"/>
      <c r="E678" s="279"/>
      <c r="F678" s="280"/>
      <c r="G678" s="184">
        <f t="shared" ref="G678:G685" si="87">ROUND(E678*F678,2)</f>
        <v>0</v>
      </c>
    </row>
    <row r="679" spans="1:7" ht="20.149999999999999" customHeight="1" x14ac:dyDescent="0.2">
      <c r="A679" s="276"/>
      <c r="B679" s="183">
        <f t="shared" si="86"/>
        <v>0</v>
      </c>
      <c r="C679" s="277"/>
      <c r="D679" s="278"/>
      <c r="E679" s="279"/>
      <c r="F679" s="280"/>
      <c r="G679" s="184">
        <f t="shared" si="87"/>
        <v>0</v>
      </c>
    </row>
    <row r="680" spans="1:7" ht="20.149999999999999" customHeight="1" x14ac:dyDescent="0.2">
      <c r="A680" s="276"/>
      <c r="B680" s="183">
        <f t="shared" si="86"/>
        <v>0</v>
      </c>
      <c r="C680" s="277"/>
      <c r="D680" s="278"/>
      <c r="E680" s="279"/>
      <c r="F680" s="280"/>
      <c r="G680" s="184">
        <f t="shared" si="87"/>
        <v>0</v>
      </c>
    </row>
    <row r="681" spans="1:7" ht="20.149999999999999" customHeight="1" x14ac:dyDescent="0.2">
      <c r="A681" s="276"/>
      <c r="B681" s="183">
        <f t="shared" si="86"/>
        <v>0</v>
      </c>
      <c r="C681" s="277"/>
      <c r="D681" s="278"/>
      <c r="E681" s="279"/>
      <c r="F681" s="280"/>
      <c r="G681" s="184">
        <f t="shared" si="87"/>
        <v>0</v>
      </c>
    </row>
    <row r="682" spans="1:7" ht="20.149999999999999" customHeight="1" x14ac:dyDescent="0.2">
      <c r="A682" s="276"/>
      <c r="B682" s="183">
        <f t="shared" si="86"/>
        <v>0</v>
      </c>
      <c r="C682" s="277"/>
      <c r="D682" s="278"/>
      <c r="E682" s="279"/>
      <c r="F682" s="280"/>
      <c r="G682" s="184">
        <f t="shared" si="87"/>
        <v>0</v>
      </c>
    </row>
    <row r="683" spans="1:7" ht="20.149999999999999" customHeight="1" x14ac:dyDescent="0.2">
      <c r="A683" s="276"/>
      <c r="B683" s="183">
        <f t="shared" si="86"/>
        <v>0</v>
      </c>
      <c r="C683" s="277"/>
      <c r="D683" s="278"/>
      <c r="E683" s="279"/>
      <c r="F683" s="280"/>
      <c r="G683" s="184">
        <f t="shared" si="87"/>
        <v>0</v>
      </c>
    </row>
    <row r="684" spans="1:7" ht="20.149999999999999" customHeight="1" x14ac:dyDescent="0.2">
      <c r="A684" s="276"/>
      <c r="B684" s="183">
        <f t="shared" si="86"/>
        <v>0</v>
      </c>
      <c r="C684" s="277"/>
      <c r="D684" s="278"/>
      <c r="E684" s="279"/>
      <c r="F684" s="280"/>
      <c r="G684" s="184">
        <f t="shared" si="87"/>
        <v>0</v>
      </c>
    </row>
    <row r="685" spans="1:7" ht="20.149999999999999" customHeight="1" x14ac:dyDescent="0.2">
      <c r="A685" s="276"/>
      <c r="B685" s="183">
        <f t="shared" si="86"/>
        <v>0</v>
      </c>
      <c r="C685" s="277"/>
      <c r="D685" s="278"/>
      <c r="E685" s="279"/>
      <c r="F685" s="280"/>
      <c r="G685" s="184">
        <f t="shared" si="87"/>
        <v>0</v>
      </c>
    </row>
    <row r="686" spans="1:7" ht="20.149999999999999" customHeight="1" x14ac:dyDescent="0.2">
      <c r="A686" s="185"/>
      <c r="B686" s="171"/>
      <c r="C686" s="171"/>
      <c r="D686" s="166"/>
      <c r="E686" s="167"/>
      <c r="F686" s="186" t="s">
        <v>39</v>
      </c>
      <c r="G686" s="187">
        <f>SUBTOTAL(9,G676:G685)</f>
        <v>0</v>
      </c>
    </row>
    <row r="687" spans="1:7" ht="20.149999999999999" customHeight="1" x14ac:dyDescent="0.2">
      <c r="A687" s="185"/>
      <c r="B687" s="171"/>
      <c r="C687" s="188" t="s">
        <v>827</v>
      </c>
      <c r="D687" s="166"/>
      <c r="E687" s="167"/>
      <c r="F687" s="171"/>
      <c r="G687" s="189"/>
    </row>
    <row r="688" spans="1:7" ht="20.149999999999999" customHeight="1" x14ac:dyDescent="0.2">
      <c r="A688" s="276"/>
      <c r="B688" s="183">
        <f t="shared" ref="B688:B696" si="88">IF(A688=0,0,VLOOKUP(A688,Tabla_Indices,2,FALSE))</f>
        <v>0</v>
      </c>
      <c r="C688" s="277"/>
      <c r="D688" s="278"/>
      <c r="E688" s="279"/>
      <c r="F688" s="284"/>
      <c r="G688" s="190">
        <f>ROUND(E688*F688,2)</f>
        <v>0</v>
      </c>
    </row>
    <row r="689" spans="1:7" ht="20.149999999999999" customHeight="1" x14ac:dyDescent="0.2">
      <c r="A689" s="276"/>
      <c r="B689" s="183">
        <f t="shared" si="88"/>
        <v>0</v>
      </c>
      <c r="C689" s="283"/>
      <c r="D689" s="278"/>
      <c r="E689" s="279"/>
      <c r="F689" s="280"/>
      <c r="G689" s="190">
        <f>ROUND(E689*F689,2)</f>
        <v>0</v>
      </c>
    </row>
    <row r="690" spans="1:7" ht="20.149999999999999" customHeight="1" x14ac:dyDescent="0.2">
      <c r="A690" s="276"/>
      <c r="B690" s="183">
        <f t="shared" si="88"/>
        <v>0</v>
      </c>
      <c r="C690" s="285"/>
      <c r="D690" s="278"/>
      <c r="E690" s="279"/>
      <c r="F690" s="280"/>
      <c r="G690" s="190">
        <f>ROUND(E690*F690,2)</f>
        <v>0</v>
      </c>
    </row>
    <row r="691" spans="1:7" ht="20.149999999999999" customHeight="1" x14ac:dyDescent="0.2">
      <c r="A691" s="276"/>
      <c r="B691" s="183">
        <f t="shared" si="88"/>
        <v>0</v>
      </c>
      <c r="C691" s="285"/>
      <c r="D691" s="278"/>
      <c r="E691" s="279"/>
      <c r="F691" s="280"/>
      <c r="G691" s="190">
        <f>ROUND(E691*F691,2)</f>
        <v>0</v>
      </c>
    </row>
    <row r="692" spans="1:7" ht="20.149999999999999" customHeight="1" x14ac:dyDescent="0.2">
      <c r="A692" s="276"/>
      <c r="B692" s="183">
        <f t="shared" si="88"/>
        <v>0</v>
      </c>
      <c r="C692" s="285"/>
      <c r="D692" s="278"/>
      <c r="E692" s="279"/>
      <c r="F692" s="280"/>
      <c r="G692" s="190">
        <f t="shared" ref="G692:G696" si="89">ROUND(E692*F692,2)</f>
        <v>0</v>
      </c>
    </row>
    <row r="693" spans="1:7" ht="20.149999999999999" customHeight="1" x14ac:dyDescent="0.2">
      <c r="A693" s="276"/>
      <c r="B693" s="183">
        <f t="shared" si="88"/>
        <v>0</v>
      </c>
      <c r="C693" s="285"/>
      <c r="D693" s="278"/>
      <c r="E693" s="279"/>
      <c r="F693" s="280"/>
      <c r="G693" s="190">
        <f t="shared" si="89"/>
        <v>0</v>
      </c>
    </row>
    <row r="694" spans="1:7" ht="20.149999999999999" customHeight="1" x14ac:dyDescent="0.2">
      <c r="A694" s="276"/>
      <c r="B694" s="183">
        <f t="shared" si="88"/>
        <v>0</v>
      </c>
      <c r="C694" s="277"/>
      <c r="D694" s="278"/>
      <c r="E694" s="279"/>
      <c r="F694" s="280"/>
      <c r="G694" s="190">
        <f t="shared" si="89"/>
        <v>0</v>
      </c>
    </row>
    <row r="695" spans="1:7" ht="20.149999999999999" customHeight="1" x14ac:dyDescent="0.2">
      <c r="A695" s="276"/>
      <c r="B695" s="183">
        <f t="shared" si="88"/>
        <v>0</v>
      </c>
      <c r="C695" s="277"/>
      <c r="D695" s="278"/>
      <c r="E695" s="279"/>
      <c r="F695" s="280"/>
      <c r="G695" s="190">
        <f t="shared" si="89"/>
        <v>0</v>
      </c>
    </row>
    <row r="696" spans="1:7" ht="20.149999999999999" customHeight="1" x14ac:dyDescent="0.2">
      <c r="A696" s="276"/>
      <c r="B696" s="183">
        <f t="shared" si="88"/>
        <v>0</v>
      </c>
      <c r="C696" s="277"/>
      <c r="D696" s="278"/>
      <c r="E696" s="279"/>
      <c r="F696" s="280"/>
      <c r="G696" s="190">
        <f t="shared" si="89"/>
        <v>0</v>
      </c>
    </row>
    <row r="697" spans="1:7" ht="20.149999999999999" customHeight="1" x14ac:dyDescent="0.2">
      <c r="A697" s="191"/>
      <c r="B697" s="166"/>
      <c r="C697" s="171"/>
      <c r="D697" s="166"/>
      <c r="E697" s="167"/>
      <c r="F697" s="186" t="s">
        <v>40</v>
      </c>
      <c r="G697" s="187">
        <f>SUBTOTAL(9,G688:G696)</f>
        <v>0</v>
      </c>
    </row>
    <row r="698" spans="1:7" ht="20.149999999999999" customHeight="1" thickBot="1" x14ac:dyDescent="0.25">
      <c r="A698" s="192"/>
      <c r="B698" s="193"/>
      <c r="C698" s="194"/>
      <c r="D698" s="193"/>
      <c r="E698" s="195"/>
      <c r="F698" s="196"/>
      <c r="G698" s="197"/>
    </row>
    <row r="699" spans="1:7" ht="20.149999999999999" customHeight="1" thickBot="1" x14ac:dyDescent="0.25">
      <c r="A699" s="252" t="str">
        <f>B657</f>
        <v>4-7</v>
      </c>
      <c r="B699" s="250" t="str">
        <f>C657</f>
        <v>Columnas de refuerzos en tabiques</v>
      </c>
      <c r="C699" s="198"/>
      <c r="D699" s="198" t="s">
        <v>41</v>
      </c>
      <c r="E699" s="199"/>
      <c r="F699" s="200" t="s">
        <v>42</v>
      </c>
      <c r="G699" s="201">
        <f>SUBTOTAL(9,G662:G698)</f>
        <v>0</v>
      </c>
    </row>
    <row r="700" spans="1:7" ht="20.149999999999999" customHeight="1" thickTop="1" thickBot="1" x14ac:dyDescent="0.25"/>
    <row r="701" spans="1:7" ht="20.149999999999999" customHeight="1" thickTop="1" x14ac:dyDescent="0.2">
      <c r="A701" s="315" t="s">
        <v>44</v>
      </c>
      <c r="B701" s="316"/>
      <c r="C701" s="316"/>
      <c r="D701" s="316"/>
      <c r="E701" s="316"/>
      <c r="F701" s="316"/>
      <c r="G701" s="317"/>
    </row>
    <row r="702" spans="1:7" ht="20.149999999999999" customHeight="1" x14ac:dyDescent="0.2">
      <c r="A702" s="156" t="s">
        <v>823</v>
      </c>
      <c r="B702" s="157" t="str">
        <f>Comitente</f>
        <v>DIRECCIÓN ARQUITECTURA</v>
      </c>
      <c r="C702" s="158"/>
      <c r="D702" s="159"/>
      <c r="E702" s="159"/>
      <c r="F702" s="160"/>
      <c r="G702" s="161"/>
    </row>
    <row r="703" spans="1:7" ht="20.149999999999999" customHeight="1" x14ac:dyDescent="0.2">
      <c r="A703" s="156" t="s">
        <v>824</v>
      </c>
      <c r="B703" s="157">
        <f>Contratista</f>
        <v>0</v>
      </c>
      <c r="C703" s="162"/>
      <c r="D703" s="162"/>
      <c r="E703" s="162"/>
      <c r="F703" s="157"/>
      <c r="G703" s="163"/>
    </row>
    <row r="704" spans="1:7" ht="20.149999999999999" customHeight="1" x14ac:dyDescent="0.2">
      <c r="A704" s="156" t="s">
        <v>31</v>
      </c>
      <c r="B704" s="157" t="str">
        <f>Obra</f>
        <v>CONSOLIDACION ESTRUCTURAL EDIFICIO 9 DE JULIO</v>
      </c>
      <c r="C704" s="162"/>
      <c r="D704" s="162"/>
      <c r="E704" s="162"/>
      <c r="F704" s="157" t="s">
        <v>45</v>
      </c>
      <c r="G704" s="163">
        <f>Fecha_Base</f>
        <v>0</v>
      </c>
    </row>
    <row r="705" spans="1:7" ht="20.149999999999999" customHeight="1" x14ac:dyDescent="0.2">
      <c r="A705" s="164" t="s">
        <v>822</v>
      </c>
      <c r="B705" s="165" t="str">
        <f>Ubicación</f>
        <v>DEPARTAMENTO CAPITAL</v>
      </c>
      <c r="C705" s="165"/>
      <c r="D705" s="166"/>
      <c r="E705" s="167"/>
      <c r="F705" s="168"/>
      <c r="G705" s="169"/>
    </row>
    <row r="706" spans="1:7" ht="20.149999999999999" customHeight="1" x14ac:dyDescent="0.2">
      <c r="A706" s="164" t="s">
        <v>46</v>
      </c>
      <c r="B706" s="286">
        <v>5</v>
      </c>
      <c r="C706" s="171" t="str">
        <f>IF(B706="","",VLOOKUP(B706,Computo_Presupuesto,2,FALSE))</f>
        <v>CONFINAMIENTO DE COLUMNAS</v>
      </c>
      <c r="D706" s="172"/>
      <c r="E706" s="167"/>
      <c r="F706" s="168"/>
      <c r="G706" s="169"/>
    </row>
    <row r="707" spans="1:7" ht="20.149999999999999" customHeight="1" x14ac:dyDescent="0.2">
      <c r="A707" s="164" t="s">
        <v>32</v>
      </c>
      <c r="B707" s="262" t="s">
        <v>1197</v>
      </c>
      <c r="C707" s="171" t="str">
        <f>IF(B707=0,"",VLOOKUP(B707,Computo_Presupuesto,2,FALSE))</f>
        <v>Confinamiento de columnas en galería exterior</v>
      </c>
      <c r="D707" s="166"/>
      <c r="E707" s="167"/>
      <c r="F707" s="165" t="s">
        <v>33</v>
      </c>
      <c r="G707" s="173" t="str">
        <f>IF(B707=0,"",VLOOKUP(B707,Computo_Presupuesto,4,FALSE))</f>
        <v>gl</v>
      </c>
    </row>
    <row r="708" spans="1:7" ht="20.149999999999999" customHeight="1" x14ac:dyDescent="0.2">
      <c r="A708" s="164"/>
      <c r="B708" s="165"/>
      <c r="C708" s="171"/>
      <c r="D708" s="166"/>
      <c r="E708" s="167"/>
      <c r="F708" s="171"/>
      <c r="G708" s="174"/>
    </row>
    <row r="709" spans="1:7" ht="20.149999999999999" customHeight="1" x14ac:dyDescent="0.2">
      <c r="A709" s="312" t="s">
        <v>685</v>
      </c>
      <c r="B709" s="313"/>
      <c r="C709" s="314" t="s">
        <v>0</v>
      </c>
      <c r="D709" s="314" t="s">
        <v>34</v>
      </c>
      <c r="E709" s="318" t="s">
        <v>35</v>
      </c>
      <c r="F709" s="319" t="s">
        <v>36</v>
      </c>
      <c r="G709" s="320" t="s">
        <v>37</v>
      </c>
    </row>
    <row r="710" spans="1:7" ht="20.149999999999999" customHeight="1" x14ac:dyDescent="0.2">
      <c r="A710" s="175" t="s">
        <v>686</v>
      </c>
      <c r="B710" s="176" t="s">
        <v>687</v>
      </c>
      <c r="C710" s="314"/>
      <c r="D710" s="314"/>
      <c r="E710" s="318"/>
      <c r="F710" s="319"/>
      <c r="G710" s="320"/>
    </row>
    <row r="711" spans="1:7" ht="20.149999999999999" customHeight="1" x14ac:dyDescent="0.2">
      <c r="A711" s="275"/>
      <c r="B711" s="177"/>
      <c r="C711" s="178" t="s">
        <v>825</v>
      </c>
      <c r="D711" s="179"/>
      <c r="E711" s="180"/>
      <c r="F711" s="181"/>
      <c r="G711" s="182"/>
    </row>
    <row r="712" spans="1:7" ht="20.149999999999999" customHeight="1" x14ac:dyDescent="0.2">
      <c r="A712" s="276"/>
      <c r="B712" s="183">
        <f t="shared" ref="B712:B723" si="90">IF(A712=0,0,VLOOKUP(A712,Tabla_Indices,2,FALSE))</f>
        <v>0</v>
      </c>
      <c r="C712" s="277"/>
      <c r="D712" s="278"/>
      <c r="E712" s="279"/>
      <c r="F712" s="280"/>
      <c r="G712" s="184">
        <f>ROUND(E712*F712,2)</f>
        <v>0</v>
      </c>
    </row>
    <row r="713" spans="1:7" ht="20.149999999999999" customHeight="1" x14ac:dyDescent="0.2">
      <c r="A713" s="281"/>
      <c r="B713" s="183">
        <f t="shared" si="90"/>
        <v>0</v>
      </c>
      <c r="C713" s="277"/>
      <c r="D713" s="278"/>
      <c r="E713" s="279"/>
      <c r="F713" s="280"/>
      <c r="G713" s="184">
        <f t="shared" ref="G713:G723" si="91">ROUND(E713*F713,2)</f>
        <v>0</v>
      </c>
    </row>
    <row r="714" spans="1:7" ht="20.149999999999999" customHeight="1" x14ac:dyDescent="0.2">
      <c r="A714" s="276"/>
      <c r="B714" s="183">
        <f t="shared" si="90"/>
        <v>0</v>
      </c>
      <c r="C714" s="277"/>
      <c r="D714" s="278"/>
      <c r="E714" s="279"/>
      <c r="F714" s="280"/>
      <c r="G714" s="184">
        <f t="shared" si="91"/>
        <v>0</v>
      </c>
    </row>
    <row r="715" spans="1:7" ht="20.149999999999999" customHeight="1" x14ac:dyDescent="0.2">
      <c r="A715" s="276"/>
      <c r="B715" s="183">
        <f t="shared" si="90"/>
        <v>0</v>
      </c>
      <c r="C715" s="277"/>
      <c r="D715" s="278"/>
      <c r="E715" s="279"/>
      <c r="F715" s="280"/>
      <c r="G715" s="184">
        <f t="shared" si="91"/>
        <v>0</v>
      </c>
    </row>
    <row r="716" spans="1:7" ht="20.149999999999999" customHeight="1" x14ac:dyDescent="0.2">
      <c r="A716" s="276"/>
      <c r="B716" s="183">
        <f t="shared" si="90"/>
        <v>0</v>
      </c>
      <c r="C716" s="277"/>
      <c r="D716" s="278"/>
      <c r="E716" s="282"/>
      <c r="F716" s="280"/>
      <c r="G716" s="184">
        <f t="shared" si="91"/>
        <v>0</v>
      </c>
    </row>
    <row r="717" spans="1:7" ht="20.149999999999999" customHeight="1" x14ac:dyDescent="0.2">
      <c r="A717" s="276"/>
      <c r="B717" s="183">
        <f t="shared" si="90"/>
        <v>0</v>
      </c>
      <c r="C717" s="277"/>
      <c r="D717" s="278"/>
      <c r="E717" s="282"/>
      <c r="F717" s="280"/>
      <c r="G717" s="184">
        <f t="shared" si="91"/>
        <v>0</v>
      </c>
    </row>
    <row r="718" spans="1:7" ht="20.149999999999999" customHeight="1" x14ac:dyDescent="0.2">
      <c r="A718" s="276"/>
      <c r="B718" s="183">
        <f t="shared" si="90"/>
        <v>0</v>
      </c>
      <c r="C718" s="277"/>
      <c r="D718" s="278"/>
      <c r="E718" s="279"/>
      <c r="F718" s="280"/>
      <c r="G718" s="184">
        <f t="shared" si="91"/>
        <v>0</v>
      </c>
    </row>
    <row r="719" spans="1:7" ht="20.149999999999999" customHeight="1" x14ac:dyDescent="0.2">
      <c r="A719" s="276"/>
      <c r="B719" s="183">
        <f t="shared" si="90"/>
        <v>0</v>
      </c>
      <c r="C719" s="277"/>
      <c r="D719" s="278"/>
      <c r="E719" s="279"/>
      <c r="F719" s="280"/>
      <c r="G719" s="184">
        <f t="shared" si="91"/>
        <v>0</v>
      </c>
    </row>
    <row r="720" spans="1:7" ht="20.149999999999999" customHeight="1" x14ac:dyDescent="0.2">
      <c r="A720" s="276"/>
      <c r="B720" s="183">
        <f t="shared" si="90"/>
        <v>0</v>
      </c>
      <c r="C720" s="277"/>
      <c r="D720" s="278"/>
      <c r="E720" s="279"/>
      <c r="F720" s="280"/>
      <c r="G720" s="184">
        <f t="shared" si="91"/>
        <v>0</v>
      </c>
    </row>
    <row r="721" spans="1:7" ht="20.149999999999999" customHeight="1" x14ac:dyDescent="0.2">
      <c r="A721" s="276"/>
      <c r="B721" s="183">
        <f t="shared" si="90"/>
        <v>0</v>
      </c>
      <c r="C721" s="277"/>
      <c r="D721" s="278"/>
      <c r="E721" s="279"/>
      <c r="F721" s="280"/>
      <c r="G721" s="184">
        <f t="shared" si="91"/>
        <v>0</v>
      </c>
    </row>
    <row r="722" spans="1:7" ht="20.149999999999999" customHeight="1" x14ac:dyDescent="0.2">
      <c r="A722" s="276"/>
      <c r="B722" s="183">
        <f t="shared" si="90"/>
        <v>0</v>
      </c>
      <c r="C722" s="277"/>
      <c r="D722" s="278"/>
      <c r="E722" s="279"/>
      <c r="F722" s="280"/>
      <c r="G722" s="184">
        <f t="shared" si="91"/>
        <v>0</v>
      </c>
    </row>
    <row r="723" spans="1:7" ht="20.149999999999999" customHeight="1" x14ac:dyDescent="0.2">
      <c r="A723" s="276"/>
      <c r="B723" s="183">
        <f t="shared" si="90"/>
        <v>0</v>
      </c>
      <c r="C723" s="277"/>
      <c r="D723" s="278"/>
      <c r="E723" s="279"/>
      <c r="F723" s="280"/>
      <c r="G723" s="184">
        <f t="shared" si="91"/>
        <v>0</v>
      </c>
    </row>
    <row r="724" spans="1:7" ht="20.149999999999999" customHeight="1" x14ac:dyDescent="0.2">
      <c r="A724" s="185"/>
      <c r="B724" s="171"/>
      <c r="C724" s="171"/>
      <c r="D724" s="166"/>
      <c r="E724" s="167"/>
      <c r="F724" s="186" t="s">
        <v>38</v>
      </c>
      <c r="G724" s="187">
        <f>SUBTOTAL(9,G712:G723)</f>
        <v>0</v>
      </c>
    </row>
    <row r="725" spans="1:7" ht="20.149999999999999" customHeight="1" x14ac:dyDescent="0.2">
      <c r="A725" s="185"/>
      <c r="B725" s="171"/>
      <c r="C725" s="188" t="s">
        <v>826</v>
      </c>
      <c r="D725" s="166"/>
      <c r="E725" s="167"/>
      <c r="F725" s="168"/>
      <c r="G725" s="189"/>
    </row>
    <row r="726" spans="1:7" ht="20.149999999999999" customHeight="1" x14ac:dyDescent="0.2">
      <c r="A726" s="276"/>
      <c r="B726" s="183">
        <f>IF(A726=0,0,VLOOKUP(A726,Tabla_Indices,2,FALSE))</f>
        <v>0</v>
      </c>
      <c r="C726" s="283"/>
      <c r="D726" s="278"/>
      <c r="E726" s="279"/>
      <c r="F726" s="280"/>
      <c r="G726" s="184">
        <f>ROUND(E726*F726,2)</f>
        <v>0</v>
      </c>
    </row>
    <row r="727" spans="1:7" ht="20.149999999999999" customHeight="1" x14ac:dyDescent="0.2">
      <c r="A727" s="276"/>
      <c r="B727" s="183">
        <f>IF(A727=0,0,VLOOKUP(A727,Tabla_Indices,2,FALSE))</f>
        <v>0</v>
      </c>
      <c r="C727" s="277"/>
      <c r="D727" s="278"/>
      <c r="E727" s="279"/>
      <c r="F727" s="280"/>
      <c r="G727" s="184">
        <f>ROUND(E727*F727,2)</f>
        <v>0</v>
      </c>
    </row>
    <row r="728" spans="1:7" ht="20.149999999999999" customHeight="1" x14ac:dyDescent="0.2">
      <c r="A728" s="276"/>
      <c r="B728" s="183"/>
      <c r="C728" s="277"/>
      <c r="D728" s="278"/>
      <c r="E728" s="279"/>
      <c r="F728" s="280"/>
      <c r="G728" s="184">
        <f t="shared" ref="G728:G735" si="92">ROUND(E728*F728,2)</f>
        <v>0</v>
      </c>
    </row>
    <row r="729" spans="1:7" ht="20.149999999999999" customHeight="1" x14ac:dyDescent="0.2">
      <c r="A729" s="276"/>
      <c r="B729" s="183">
        <f t="shared" ref="B729:B735" si="93">IF(A729=0,0,VLOOKUP(A729,Tabla_Indices,2,FALSE))</f>
        <v>0</v>
      </c>
      <c r="C729" s="277"/>
      <c r="D729" s="278"/>
      <c r="E729" s="279"/>
      <c r="F729" s="280"/>
      <c r="G729" s="184">
        <f t="shared" si="92"/>
        <v>0</v>
      </c>
    </row>
    <row r="730" spans="1:7" ht="20.149999999999999" customHeight="1" x14ac:dyDescent="0.2">
      <c r="A730" s="276"/>
      <c r="B730" s="183">
        <f t="shared" si="93"/>
        <v>0</v>
      </c>
      <c r="C730" s="277"/>
      <c r="D730" s="278"/>
      <c r="E730" s="279"/>
      <c r="F730" s="280"/>
      <c r="G730" s="184">
        <f t="shared" si="92"/>
        <v>0</v>
      </c>
    </row>
    <row r="731" spans="1:7" ht="20.149999999999999" customHeight="1" x14ac:dyDescent="0.2">
      <c r="A731" s="276"/>
      <c r="B731" s="183">
        <f t="shared" si="93"/>
        <v>0</v>
      </c>
      <c r="C731" s="277"/>
      <c r="D731" s="278"/>
      <c r="E731" s="279"/>
      <c r="F731" s="280"/>
      <c r="G731" s="184">
        <f t="shared" si="92"/>
        <v>0</v>
      </c>
    </row>
    <row r="732" spans="1:7" ht="20.149999999999999" customHeight="1" x14ac:dyDescent="0.2">
      <c r="A732" s="276"/>
      <c r="B732" s="183">
        <f t="shared" si="93"/>
        <v>0</v>
      </c>
      <c r="C732" s="277"/>
      <c r="D732" s="278"/>
      <c r="E732" s="279"/>
      <c r="F732" s="280"/>
      <c r="G732" s="184">
        <f t="shared" si="92"/>
        <v>0</v>
      </c>
    </row>
    <row r="733" spans="1:7" ht="20.149999999999999" customHeight="1" x14ac:dyDescent="0.2">
      <c r="A733" s="276"/>
      <c r="B733" s="183">
        <f t="shared" si="93"/>
        <v>0</v>
      </c>
      <c r="C733" s="277"/>
      <c r="D733" s="278"/>
      <c r="E733" s="279"/>
      <c r="F733" s="280"/>
      <c r="G733" s="184">
        <f t="shared" si="92"/>
        <v>0</v>
      </c>
    </row>
    <row r="734" spans="1:7" ht="20.149999999999999" customHeight="1" x14ac:dyDescent="0.2">
      <c r="A734" s="276"/>
      <c r="B734" s="183">
        <f t="shared" si="93"/>
        <v>0</v>
      </c>
      <c r="C734" s="277"/>
      <c r="D734" s="278"/>
      <c r="E734" s="279"/>
      <c r="F734" s="280"/>
      <c r="G734" s="184">
        <f t="shared" si="92"/>
        <v>0</v>
      </c>
    </row>
    <row r="735" spans="1:7" ht="20.149999999999999" customHeight="1" x14ac:dyDescent="0.2">
      <c r="A735" s="276"/>
      <c r="B735" s="183">
        <f t="shared" si="93"/>
        <v>0</v>
      </c>
      <c r="C735" s="277"/>
      <c r="D735" s="278"/>
      <c r="E735" s="279"/>
      <c r="F735" s="280"/>
      <c r="G735" s="184">
        <f t="shared" si="92"/>
        <v>0</v>
      </c>
    </row>
    <row r="736" spans="1:7" ht="20.149999999999999" customHeight="1" x14ac:dyDescent="0.2">
      <c r="A736" s="185"/>
      <c r="B736" s="171"/>
      <c r="C736" s="171"/>
      <c r="D736" s="166"/>
      <c r="E736" s="167"/>
      <c r="F736" s="186" t="s">
        <v>39</v>
      </c>
      <c r="G736" s="187">
        <f>SUBTOTAL(9,G726:G735)</f>
        <v>0</v>
      </c>
    </row>
    <row r="737" spans="1:7" ht="20.149999999999999" customHeight="1" x14ac:dyDescent="0.2">
      <c r="A737" s="185"/>
      <c r="B737" s="171"/>
      <c r="C737" s="188" t="s">
        <v>827</v>
      </c>
      <c r="D737" s="166"/>
      <c r="E737" s="167"/>
      <c r="F737" s="171"/>
      <c r="G737" s="189"/>
    </row>
    <row r="738" spans="1:7" ht="20.149999999999999" customHeight="1" x14ac:dyDescent="0.2">
      <c r="A738" s="276"/>
      <c r="B738" s="183">
        <f t="shared" ref="B738:B746" si="94">IF(A738=0,0,VLOOKUP(A738,Tabla_Indices,2,FALSE))</f>
        <v>0</v>
      </c>
      <c r="C738" s="277"/>
      <c r="D738" s="278"/>
      <c r="E738" s="279"/>
      <c r="F738" s="284"/>
      <c r="G738" s="190">
        <f>ROUND(E738*F738,2)</f>
        <v>0</v>
      </c>
    </row>
    <row r="739" spans="1:7" ht="20.149999999999999" customHeight="1" x14ac:dyDescent="0.2">
      <c r="A739" s="276"/>
      <c r="B739" s="183">
        <f t="shared" si="94"/>
        <v>0</v>
      </c>
      <c r="C739" s="283"/>
      <c r="D739" s="278"/>
      <c r="E739" s="279"/>
      <c r="F739" s="280"/>
      <c r="G739" s="190">
        <f>ROUND(E739*F739,2)</f>
        <v>0</v>
      </c>
    </row>
    <row r="740" spans="1:7" ht="20.149999999999999" customHeight="1" x14ac:dyDescent="0.2">
      <c r="A740" s="276"/>
      <c r="B740" s="183">
        <f t="shared" si="94"/>
        <v>0</v>
      </c>
      <c r="C740" s="285"/>
      <c r="D740" s="278"/>
      <c r="E740" s="279"/>
      <c r="F740" s="280"/>
      <c r="G740" s="190">
        <f>ROUND(E740*F740,2)</f>
        <v>0</v>
      </c>
    </row>
    <row r="741" spans="1:7" ht="20.149999999999999" customHeight="1" x14ac:dyDescent="0.2">
      <c r="A741" s="276"/>
      <c r="B741" s="183">
        <f t="shared" si="94"/>
        <v>0</v>
      </c>
      <c r="C741" s="285"/>
      <c r="D741" s="278"/>
      <c r="E741" s="279"/>
      <c r="F741" s="280"/>
      <c r="G741" s="190">
        <f>ROUND(E741*F741,2)</f>
        <v>0</v>
      </c>
    </row>
    <row r="742" spans="1:7" ht="20.149999999999999" customHeight="1" x14ac:dyDescent="0.2">
      <c r="A742" s="276"/>
      <c r="B742" s="183">
        <f t="shared" si="94"/>
        <v>0</v>
      </c>
      <c r="C742" s="285"/>
      <c r="D742" s="278"/>
      <c r="E742" s="279"/>
      <c r="F742" s="280"/>
      <c r="G742" s="190">
        <f t="shared" ref="G742:G746" si="95">ROUND(E742*F742,2)</f>
        <v>0</v>
      </c>
    </row>
    <row r="743" spans="1:7" ht="20.149999999999999" customHeight="1" x14ac:dyDescent="0.2">
      <c r="A743" s="276"/>
      <c r="B743" s="183">
        <f t="shared" si="94"/>
        <v>0</v>
      </c>
      <c r="C743" s="285"/>
      <c r="D743" s="278"/>
      <c r="E743" s="279"/>
      <c r="F743" s="280"/>
      <c r="G743" s="190">
        <f t="shared" si="95"/>
        <v>0</v>
      </c>
    </row>
    <row r="744" spans="1:7" ht="20.149999999999999" customHeight="1" x14ac:dyDescent="0.2">
      <c r="A744" s="276"/>
      <c r="B744" s="183">
        <f t="shared" si="94"/>
        <v>0</v>
      </c>
      <c r="C744" s="277"/>
      <c r="D744" s="278"/>
      <c r="E744" s="279"/>
      <c r="F744" s="280"/>
      <c r="G744" s="190">
        <f t="shared" si="95"/>
        <v>0</v>
      </c>
    </row>
    <row r="745" spans="1:7" ht="20.149999999999999" customHeight="1" x14ac:dyDescent="0.2">
      <c r="A745" s="276"/>
      <c r="B745" s="183">
        <f t="shared" si="94"/>
        <v>0</v>
      </c>
      <c r="C745" s="277"/>
      <c r="D745" s="278"/>
      <c r="E745" s="279"/>
      <c r="F745" s="280"/>
      <c r="G745" s="190">
        <f t="shared" si="95"/>
        <v>0</v>
      </c>
    </row>
    <row r="746" spans="1:7" ht="20.149999999999999" customHeight="1" x14ac:dyDescent="0.2">
      <c r="A746" s="276"/>
      <c r="B746" s="183">
        <f t="shared" si="94"/>
        <v>0</v>
      </c>
      <c r="C746" s="277"/>
      <c r="D746" s="278"/>
      <c r="E746" s="279"/>
      <c r="F746" s="280"/>
      <c r="G746" s="190">
        <f t="shared" si="95"/>
        <v>0</v>
      </c>
    </row>
    <row r="747" spans="1:7" ht="20.149999999999999" customHeight="1" x14ac:dyDescent="0.2">
      <c r="A747" s="251"/>
      <c r="B747" s="166"/>
      <c r="C747" s="171"/>
      <c r="D747" s="166"/>
      <c r="E747" s="167"/>
      <c r="F747" s="186" t="s">
        <v>40</v>
      </c>
      <c r="G747" s="187">
        <f>SUBTOTAL(9,G738:G746)</f>
        <v>0</v>
      </c>
    </row>
    <row r="748" spans="1:7" ht="20.149999999999999" customHeight="1" thickBot="1" x14ac:dyDescent="0.25">
      <c r="A748" s="192"/>
      <c r="B748" s="193"/>
      <c r="C748" s="194"/>
      <c r="D748" s="193"/>
      <c r="E748" s="195"/>
      <c r="F748" s="196"/>
      <c r="G748" s="197"/>
    </row>
    <row r="749" spans="1:7" ht="20.149999999999999" customHeight="1" thickBot="1" x14ac:dyDescent="0.25">
      <c r="A749" s="252" t="str">
        <f>B707</f>
        <v>5-1</v>
      </c>
      <c r="B749" s="250" t="str">
        <f>C707</f>
        <v>Confinamiento de columnas en galería exterior</v>
      </c>
      <c r="C749" s="198"/>
      <c r="D749" s="198" t="s">
        <v>41</v>
      </c>
      <c r="E749" s="199"/>
      <c r="F749" s="200" t="s">
        <v>42</v>
      </c>
      <c r="G749" s="201">
        <f>SUBTOTAL(9,G712:G748)</f>
        <v>0</v>
      </c>
    </row>
    <row r="750" spans="1:7" ht="20.149999999999999" customHeight="1" thickTop="1" thickBot="1" x14ac:dyDescent="0.25"/>
    <row r="751" spans="1:7" ht="20.149999999999999" customHeight="1" thickTop="1" x14ac:dyDescent="0.2">
      <c r="A751" s="315" t="s">
        <v>44</v>
      </c>
      <c r="B751" s="316"/>
      <c r="C751" s="316"/>
      <c r="D751" s="316"/>
      <c r="E751" s="316"/>
      <c r="F751" s="316"/>
      <c r="G751" s="317"/>
    </row>
    <row r="752" spans="1:7" ht="20.149999999999999" customHeight="1" x14ac:dyDescent="0.2">
      <c r="A752" s="156" t="s">
        <v>823</v>
      </c>
      <c r="B752" s="157" t="str">
        <f>Comitente</f>
        <v>DIRECCIÓN ARQUITECTURA</v>
      </c>
      <c r="C752" s="158"/>
      <c r="D752" s="159"/>
      <c r="E752" s="159"/>
      <c r="F752" s="160"/>
      <c r="G752" s="161"/>
    </row>
    <row r="753" spans="1:7" ht="20.149999999999999" customHeight="1" x14ac:dyDescent="0.2">
      <c r="A753" s="156" t="s">
        <v>824</v>
      </c>
      <c r="B753" s="157">
        <f>Contratista</f>
        <v>0</v>
      </c>
      <c r="C753" s="162"/>
      <c r="D753" s="162"/>
      <c r="E753" s="162"/>
      <c r="F753" s="157"/>
      <c r="G753" s="163"/>
    </row>
    <row r="754" spans="1:7" ht="20.149999999999999" customHeight="1" x14ac:dyDescent="0.2">
      <c r="A754" s="156" t="s">
        <v>31</v>
      </c>
      <c r="B754" s="157" t="str">
        <f>Obra</f>
        <v>CONSOLIDACION ESTRUCTURAL EDIFICIO 9 DE JULIO</v>
      </c>
      <c r="C754" s="162"/>
      <c r="D754" s="162"/>
      <c r="E754" s="162"/>
      <c r="F754" s="157" t="s">
        <v>45</v>
      </c>
      <c r="G754" s="163">
        <f>Fecha_Base</f>
        <v>0</v>
      </c>
    </row>
    <row r="755" spans="1:7" ht="20.149999999999999" customHeight="1" x14ac:dyDescent="0.2">
      <c r="A755" s="164" t="s">
        <v>822</v>
      </c>
      <c r="B755" s="165" t="str">
        <f>Ubicación</f>
        <v>DEPARTAMENTO CAPITAL</v>
      </c>
      <c r="C755" s="165"/>
      <c r="D755" s="166"/>
      <c r="E755" s="167"/>
      <c r="F755" s="168"/>
      <c r="G755" s="169"/>
    </row>
    <row r="756" spans="1:7" ht="20.149999999999999" customHeight="1" x14ac:dyDescent="0.2">
      <c r="A756" s="164" t="s">
        <v>46</v>
      </c>
      <c r="B756" s="286">
        <v>5</v>
      </c>
      <c r="C756" s="171" t="str">
        <f>IF(B756="","",VLOOKUP(B756,Computo_Presupuesto,2,FALSE))</f>
        <v>CONFINAMIENTO DE COLUMNAS</v>
      </c>
      <c r="D756" s="172"/>
      <c r="E756" s="167"/>
      <c r="F756" s="168"/>
      <c r="G756" s="169"/>
    </row>
    <row r="757" spans="1:7" ht="20.149999999999999" customHeight="1" x14ac:dyDescent="0.2">
      <c r="A757" s="164" t="s">
        <v>32</v>
      </c>
      <c r="B757" s="262" t="s">
        <v>1198</v>
      </c>
      <c r="C757" s="171" t="str">
        <f>IF(B757=0,"",VLOOKUP(B757,Computo_Presupuesto,2,FALSE))</f>
        <v>Confinamiento de columnas en cruz</v>
      </c>
      <c r="D757" s="166"/>
      <c r="E757" s="167"/>
      <c r="F757" s="165" t="s">
        <v>33</v>
      </c>
      <c r="G757" s="173" t="str">
        <f>IF(B757=0,"",VLOOKUP(B757,Computo_Presupuesto,4,FALSE))</f>
        <v>gl</v>
      </c>
    </row>
    <row r="758" spans="1:7" ht="20.149999999999999" customHeight="1" x14ac:dyDescent="0.2">
      <c r="A758" s="164"/>
      <c r="B758" s="165"/>
      <c r="C758" s="171"/>
      <c r="D758" s="166"/>
      <c r="E758" s="167"/>
      <c r="F758" s="171"/>
      <c r="G758" s="174"/>
    </row>
    <row r="759" spans="1:7" ht="20.149999999999999" customHeight="1" x14ac:dyDescent="0.2">
      <c r="A759" s="312" t="s">
        <v>685</v>
      </c>
      <c r="B759" s="313"/>
      <c r="C759" s="314" t="s">
        <v>0</v>
      </c>
      <c r="D759" s="314" t="s">
        <v>34</v>
      </c>
      <c r="E759" s="318" t="s">
        <v>35</v>
      </c>
      <c r="F759" s="319" t="s">
        <v>36</v>
      </c>
      <c r="G759" s="320" t="s">
        <v>37</v>
      </c>
    </row>
    <row r="760" spans="1:7" s="15" customFormat="1" ht="20.149999999999999" customHeight="1" x14ac:dyDescent="0.2">
      <c r="A760" s="175" t="s">
        <v>686</v>
      </c>
      <c r="B760" s="176" t="s">
        <v>687</v>
      </c>
      <c r="C760" s="314"/>
      <c r="D760" s="314"/>
      <c r="E760" s="318"/>
      <c r="F760" s="319"/>
      <c r="G760" s="320"/>
    </row>
    <row r="761" spans="1:7" ht="20.149999999999999" customHeight="1" x14ac:dyDescent="0.2">
      <c r="A761" s="275"/>
      <c r="B761" s="177"/>
      <c r="C761" s="178" t="s">
        <v>825</v>
      </c>
      <c r="D761" s="179"/>
      <c r="E761" s="180"/>
      <c r="F761" s="181"/>
      <c r="G761" s="182"/>
    </row>
    <row r="762" spans="1:7" ht="20.149999999999999" customHeight="1" x14ac:dyDescent="0.2">
      <c r="A762" s="276"/>
      <c r="B762" s="183">
        <f t="shared" ref="B762:B773" si="96">IF(A762=0,0,VLOOKUP(A762,Tabla_Indices,2,FALSE))</f>
        <v>0</v>
      </c>
      <c r="C762" s="277"/>
      <c r="D762" s="278"/>
      <c r="E762" s="279"/>
      <c r="F762" s="280"/>
      <c r="G762" s="184">
        <f>ROUND(E762*F762,2)</f>
        <v>0</v>
      </c>
    </row>
    <row r="763" spans="1:7" ht="20.149999999999999" customHeight="1" x14ac:dyDescent="0.2">
      <c r="A763" s="281"/>
      <c r="B763" s="183">
        <f t="shared" si="96"/>
        <v>0</v>
      </c>
      <c r="C763" s="277"/>
      <c r="D763" s="278"/>
      <c r="E763" s="279"/>
      <c r="F763" s="280"/>
      <c r="G763" s="184">
        <f t="shared" ref="G763:G773" si="97">ROUND(E763*F763,2)</f>
        <v>0</v>
      </c>
    </row>
    <row r="764" spans="1:7" ht="20.149999999999999" customHeight="1" x14ac:dyDescent="0.2">
      <c r="A764" s="276"/>
      <c r="B764" s="183">
        <f t="shared" si="96"/>
        <v>0</v>
      </c>
      <c r="C764" s="277"/>
      <c r="D764" s="278"/>
      <c r="E764" s="279"/>
      <c r="F764" s="280"/>
      <c r="G764" s="184">
        <f t="shared" si="97"/>
        <v>0</v>
      </c>
    </row>
    <row r="765" spans="1:7" ht="20.149999999999999" customHeight="1" x14ac:dyDescent="0.2">
      <c r="A765" s="276"/>
      <c r="B765" s="183">
        <f t="shared" si="96"/>
        <v>0</v>
      </c>
      <c r="C765" s="277"/>
      <c r="D765" s="278"/>
      <c r="E765" s="279"/>
      <c r="F765" s="280"/>
      <c r="G765" s="184">
        <f t="shared" si="97"/>
        <v>0</v>
      </c>
    </row>
    <row r="766" spans="1:7" ht="20.149999999999999" customHeight="1" x14ac:dyDescent="0.2">
      <c r="A766" s="276"/>
      <c r="B766" s="183">
        <f t="shared" si="96"/>
        <v>0</v>
      </c>
      <c r="C766" s="277"/>
      <c r="D766" s="278"/>
      <c r="E766" s="282"/>
      <c r="F766" s="280"/>
      <c r="G766" s="184">
        <f t="shared" si="97"/>
        <v>0</v>
      </c>
    </row>
    <row r="767" spans="1:7" ht="20.149999999999999" customHeight="1" x14ac:dyDescent="0.2">
      <c r="A767" s="276"/>
      <c r="B767" s="183">
        <f t="shared" si="96"/>
        <v>0</v>
      </c>
      <c r="C767" s="277"/>
      <c r="D767" s="278"/>
      <c r="E767" s="282"/>
      <c r="F767" s="280"/>
      <c r="G767" s="184">
        <f t="shared" si="97"/>
        <v>0</v>
      </c>
    </row>
    <row r="768" spans="1:7" ht="20.149999999999999" customHeight="1" x14ac:dyDescent="0.2">
      <c r="A768" s="276"/>
      <c r="B768" s="183">
        <f t="shared" si="96"/>
        <v>0</v>
      </c>
      <c r="C768" s="277"/>
      <c r="D768" s="278"/>
      <c r="E768" s="279"/>
      <c r="F768" s="280"/>
      <c r="G768" s="184">
        <f t="shared" si="97"/>
        <v>0</v>
      </c>
    </row>
    <row r="769" spans="1:7" ht="20.149999999999999" customHeight="1" x14ac:dyDescent="0.2">
      <c r="A769" s="276"/>
      <c r="B769" s="183">
        <f t="shared" si="96"/>
        <v>0</v>
      </c>
      <c r="C769" s="277"/>
      <c r="D769" s="278"/>
      <c r="E769" s="279"/>
      <c r="F769" s="280"/>
      <c r="G769" s="184">
        <f t="shared" si="97"/>
        <v>0</v>
      </c>
    </row>
    <row r="770" spans="1:7" ht="20.149999999999999" customHeight="1" x14ac:dyDescent="0.2">
      <c r="A770" s="276"/>
      <c r="B770" s="183">
        <f t="shared" si="96"/>
        <v>0</v>
      </c>
      <c r="C770" s="277"/>
      <c r="D770" s="278"/>
      <c r="E770" s="279"/>
      <c r="F770" s="280"/>
      <c r="G770" s="184">
        <f t="shared" si="97"/>
        <v>0</v>
      </c>
    </row>
    <row r="771" spans="1:7" ht="20.149999999999999" customHeight="1" x14ac:dyDescent="0.2">
      <c r="A771" s="276"/>
      <c r="B771" s="183">
        <f t="shared" si="96"/>
        <v>0</v>
      </c>
      <c r="C771" s="277"/>
      <c r="D771" s="278"/>
      <c r="E771" s="279"/>
      <c r="F771" s="280"/>
      <c r="G771" s="184">
        <f t="shared" si="97"/>
        <v>0</v>
      </c>
    </row>
    <row r="772" spans="1:7" ht="20.149999999999999" customHeight="1" x14ac:dyDescent="0.2">
      <c r="A772" s="276"/>
      <c r="B772" s="183">
        <f t="shared" si="96"/>
        <v>0</v>
      </c>
      <c r="C772" s="277"/>
      <c r="D772" s="278"/>
      <c r="E772" s="279"/>
      <c r="F772" s="280"/>
      <c r="G772" s="184">
        <f t="shared" si="97"/>
        <v>0</v>
      </c>
    </row>
    <row r="773" spans="1:7" ht="20.149999999999999" customHeight="1" x14ac:dyDescent="0.2">
      <c r="A773" s="276"/>
      <c r="B773" s="183">
        <f t="shared" si="96"/>
        <v>0</v>
      </c>
      <c r="C773" s="277"/>
      <c r="D773" s="278"/>
      <c r="E773" s="279"/>
      <c r="F773" s="280"/>
      <c r="G773" s="184">
        <f t="shared" si="97"/>
        <v>0</v>
      </c>
    </row>
    <row r="774" spans="1:7" ht="20.149999999999999" customHeight="1" x14ac:dyDescent="0.2">
      <c r="A774" s="185"/>
      <c r="B774" s="171"/>
      <c r="C774" s="171"/>
      <c r="D774" s="166"/>
      <c r="E774" s="167"/>
      <c r="F774" s="186" t="s">
        <v>38</v>
      </c>
      <c r="G774" s="187">
        <f>SUBTOTAL(9,G762:G773)</f>
        <v>0</v>
      </c>
    </row>
    <row r="775" spans="1:7" ht="20.149999999999999" customHeight="1" x14ac:dyDescent="0.2">
      <c r="A775" s="185"/>
      <c r="B775" s="171"/>
      <c r="C775" s="188" t="s">
        <v>826</v>
      </c>
      <c r="D775" s="166"/>
      <c r="E775" s="167"/>
      <c r="F775" s="168"/>
      <c r="G775" s="189"/>
    </row>
    <row r="776" spans="1:7" ht="20.149999999999999" customHeight="1" x14ac:dyDescent="0.2">
      <c r="A776" s="276"/>
      <c r="B776" s="183">
        <f t="shared" ref="B776:B785" si="98">IF(A776=0,0,VLOOKUP(A776,Tabla_Indices,2,FALSE))</f>
        <v>0</v>
      </c>
      <c r="C776" s="283"/>
      <c r="D776" s="278"/>
      <c r="E776" s="279"/>
      <c r="F776" s="280"/>
      <c r="G776" s="184">
        <f>ROUND(E776*F776,2)</f>
        <v>0</v>
      </c>
    </row>
    <row r="777" spans="1:7" ht="20.149999999999999" customHeight="1" x14ac:dyDescent="0.2">
      <c r="A777" s="276"/>
      <c r="B777" s="183">
        <f t="shared" si="98"/>
        <v>0</v>
      </c>
      <c r="C777" s="277"/>
      <c r="D777" s="278"/>
      <c r="E777" s="279"/>
      <c r="F777" s="280"/>
      <c r="G777" s="184">
        <f>ROUND(E777*F777,2)</f>
        <v>0</v>
      </c>
    </row>
    <row r="778" spans="1:7" ht="20.149999999999999" customHeight="1" x14ac:dyDescent="0.2">
      <c r="A778" s="276"/>
      <c r="B778" s="183">
        <f t="shared" si="98"/>
        <v>0</v>
      </c>
      <c r="C778" s="277"/>
      <c r="D778" s="278"/>
      <c r="E778" s="279"/>
      <c r="F778" s="280"/>
      <c r="G778" s="184">
        <f t="shared" ref="G778:G785" si="99">ROUND(E778*F778,2)</f>
        <v>0</v>
      </c>
    </row>
    <row r="779" spans="1:7" ht="20.149999999999999" customHeight="1" x14ac:dyDescent="0.2">
      <c r="A779" s="276"/>
      <c r="B779" s="183">
        <f t="shared" si="98"/>
        <v>0</v>
      </c>
      <c r="C779" s="277"/>
      <c r="D779" s="278"/>
      <c r="E779" s="279"/>
      <c r="F779" s="280"/>
      <c r="G779" s="184">
        <f t="shared" si="99"/>
        <v>0</v>
      </c>
    </row>
    <row r="780" spans="1:7" ht="20.149999999999999" customHeight="1" x14ac:dyDescent="0.2">
      <c r="A780" s="276"/>
      <c r="B780" s="183">
        <f t="shared" si="98"/>
        <v>0</v>
      </c>
      <c r="C780" s="277"/>
      <c r="D780" s="278"/>
      <c r="E780" s="279"/>
      <c r="F780" s="280"/>
      <c r="G780" s="184">
        <f t="shared" si="99"/>
        <v>0</v>
      </c>
    </row>
    <row r="781" spans="1:7" ht="20.149999999999999" customHeight="1" x14ac:dyDescent="0.2">
      <c r="A781" s="276"/>
      <c r="B781" s="183">
        <f t="shared" si="98"/>
        <v>0</v>
      </c>
      <c r="C781" s="277"/>
      <c r="D781" s="278"/>
      <c r="E781" s="279"/>
      <c r="F781" s="280"/>
      <c r="G781" s="184">
        <f t="shared" si="99"/>
        <v>0</v>
      </c>
    </row>
    <row r="782" spans="1:7" ht="20.149999999999999" customHeight="1" x14ac:dyDescent="0.2">
      <c r="A782" s="276"/>
      <c r="B782" s="183">
        <f t="shared" si="98"/>
        <v>0</v>
      </c>
      <c r="C782" s="277"/>
      <c r="D782" s="278"/>
      <c r="E782" s="279"/>
      <c r="F782" s="280"/>
      <c r="G782" s="184">
        <f t="shared" si="99"/>
        <v>0</v>
      </c>
    </row>
    <row r="783" spans="1:7" ht="20.149999999999999" customHeight="1" x14ac:dyDescent="0.2">
      <c r="A783" s="276"/>
      <c r="B783" s="183">
        <f t="shared" si="98"/>
        <v>0</v>
      </c>
      <c r="C783" s="277"/>
      <c r="D783" s="278"/>
      <c r="E783" s="279"/>
      <c r="F783" s="280"/>
      <c r="G783" s="184">
        <f t="shared" si="99"/>
        <v>0</v>
      </c>
    </row>
    <row r="784" spans="1:7" ht="20.149999999999999" customHeight="1" x14ac:dyDescent="0.2">
      <c r="A784" s="276"/>
      <c r="B784" s="183">
        <f t="shared" si="98"/>
        <v>0</v>
      </c>
      <c r="C784" s="277"/>
      <c r="D784" s="278"/>
      <c r="E784" s="279"/>
      <c r="F784" s="280"/>
      <c r="G784" s="184">
        <f t="shared" si="99"/>
        <v>0</v>
      </c>
    </row>
    <row r="785" spans="1:7" ht="20.149999999999999" customHeight="1" x14ac:dyDescent="0.2">
      <c r="A785" s="276"/>
      <c r="B785" s="183">
        <f t="shared" si="98"/>
        <v>0</v>
      </c>
      <c r="C785" s="277"/>
      <c r="D785" s="278"/>
      <c r="E785" s="279"/>
      <c r="F785" s="280"/>
      <c r="G785" s="184">
        <f t="shared" si="99"/>
        <v>0</v>
      </c>
    </row>
    <row r="786" spans="1:7" ht="20.149999999999999" customHeight="1" x14ac:dyDescent="0.2">
      <c r="A786" s="185"/>
      <c r="B786" s="171"/>
      <c r="C786" s="171"/>
      <c r="D786" s="166"/>
      <c r="E786" s="167"/>
      <c r="F786" s="186" t="s">
        <v>39</v>
      </c>
      <c r="G786" s="187">
        <f>SUBTOTAL(9,G776:G785)</f>
        <v>0</v>
      </c>
    </row>
    <row r="787" spans="1:7" ht="20.149999999999999" customHeight="1" x14ac:dyDescent="0.2">
      <c r="A787" s="185"/>
      <c r="B787" s="171"/>
      <c r="C787" s="188" t="s">
        <v>827</v>
      </c>
      <c r="D787" s="166"/>
      <c r="E787" s="167"/>
      <c r="F787" s="171"/>
      <c r="G787" s="189"/>
    </row>
    <row r="788" spans="1:7" ht="20.149999999999999" customHeight="1" x14ac:dyDescent="0.2">
      <c r="A788" s="276"/>
      <c r="B788" s="183">
        <f t="shared" ref="B788:B796" si="100">IF(A788=0,0,VLOOKUP(A788,Tabla_Indices,2,FALSE))</f>
        <v>0</v>
      </c>
      <c r="C788" s="277"/>
      <c r="D788" s="278"/>
      <c r="E788" s="279"/>
      <c r="F788" s="284"/>
      <c r="G788" s="190">
        <f>ROUND(E788*F788,2)</f>
        <v>0</v>
      </c>
    </row>
    <row r="789" spans="1:7" ht="20.149999999999999" customHeight="1" x14ac:dyDescent="0.2">
      <c r="A789" s="276"/>
      <c r="B789" s="183">
        <f t="shared" si="100"/>
        <v>0</v>
      </c>
      <c r="C789" s="283"/>
      <c r="D789" s="278"/>
      <c r="E789" s="279"/>
      <c r="F789" s="280"/>
      <c r="G789" s="190">
        <f>ROUND(E789*F789,2)</f>
        <v>0</v>
      </c>
    </row>
    <row r="790" spans="1:7" ht="20.149999999999999" customHeight="1" x14ac:dyDescent="0.2">
      <c r="A790" s="276"/>
      <c r="B790" s="183">
        <f t="shared" si="100"/>
        <v>0</v>
      </c>
      <c r="C790" s="285"/>
      <c r="D790" s="278"/>
      <c r="E790" s="279"/>
      <c r="F790" s="280"/>
      <c r="G790" s="190">
        <f>ROUND(E790*F790,2)</f>
        <v>0</v>
      </c>
    </row>
    <row r="791" spans="1:7" ht="20.149999999999999" customHeight="1" x14ac:dyDescent="0.2">
      <c r="A791" s="276"/>
      <c r="B791" s="183">
        <f t="shared" si="100"/>
        <v>0</v>
      </c>
      <c r="C791" s="285"/>
      <c r="D791" s="278"/>
      <c r="E791" s="279"/>
      <c r="F791" s="280"/>
      <c r="G791" s="190">
        <f>ROUND(E791*F791,2)</f>
        <v>0</v>
      </c>
    </row>
    <row r="792" spans="1:7" ht="20.149999999999999" customHeight="1" x14ac:dyDescent="0.2">
      <c r="A792" s="276"/>
      <c r="B792" s="183">
        <f t="shared" si="100"/>
        <v>0</v>
      </c>
      <c r="C792" s="285"/>
      <c r="D792" s="278"/>
      <c r="E792" s="279"/>
      <c r="F792" s="280"/>
      <c r="G792" s="190">
        <f t="shared" ref="G792:G796" si="101">ROUND(E792*F792,2)</f>
        <v>0</v>
      </c>
    </row>
    <row r="793" spans="1:7" ht="20.149999999999999" customHeight="1" x14ac:dyDescent="0.2">
      <c r="A793" s="276"/>
      <c r="B793" s="183">
        <f t="shared" si="100"/>
        <v>0</v>
      </c>
      <c r="C793" s="285"/>
      <c r="D793" s="278"/>
      <c r="E793" s="279"/>
      <c r="F793" s="280"/>
      <c r="G793" s="190">
        <f t="shared" si="101"/>
        <v>0</v>
      </c>
    </row>
    <row r="794" spans="1:7" ht="20.149999999999999" customHeight="1" x14ac:dyDescent="0.2">
      <c r="A794" s="276"/>
      <c r="B794" s="183">
        <f t="shared" si="100"/>
        <v>0</v>
      </c>
      <c r="C794" s="277"/>
      <c r="D794" s="278"/>
      <c r="E794" s="279"/>
      <c r="F794" s="280"/>
      <c r="G794" s="190">
        <f t="shared" si="101"/>
        <v>0</v>
      </c>
    </row>
    <row r="795" spans="1:7" ht="20.149999999999999" customHeight="1" x14ac:dyDescent="0.2">
      <c r="A795" s="276"/>
      <c r="B795" s="183">
        <f t="shared" si="100"/>
        <v>0</v>
      </c>
      <c r="C795" s="277"/>
      <c r="D795" s="278"/>
      <c r="E795" s="279"/>
      <c r="F795" s="280"/>
      <c r="G795" s="190">
        <f t="shared" si="101"/>
        <v>0</v>
      </c>
    </row>
    <row r="796" spans="1:7" ht="20.149999999999999" customHeight="1" x14ac:dyDescent="0.2">
      <c r="A796" s="276"/>
      <c r="B796" s="183">
        <f t="shared" si="100"/>
        <v>0</v>
      </c>
      <c r="C796" s="277"/>
      <c r="D796" s="278"/>
      <c r="E796" s="279"/>
      <c r="F796" s="280"/>
      <c r="G796" s="190">
        <f t="shared" si="101"/>
        <v>0</v>
      </c>
    </row>
    <row r="797" spans="1:7" ht="20.149999999999999" customHeight="1" x14ac:dyDescent="0.2">
      <c r="A797" s="191"/>
      <c r="B797" s="166"/>
      <c r="C797" s="171"/>
      <c r="D797" s="166"/>
      <c r="E797" s="167"/>
      <c r="F797" s="186" t="s">
        <v>40</v>
      </c>
      <c r="G797" s="187">
        <f>SUBTOTAL(9,G788:G796)</f>
        <v>0</v>
      </c>
    </row>
    <row r="798" spans="1:7" ht="20.149999999999999" customHeight="1" thickBot="1" x14ac:dyDescent="0.25">
      <c r="A798" s="192"/>
      <c r="B798" s="193"/>
      <c r="C798" s="194"/>
      <c r="D798" s="193"/>
      <c r="E798" s="195"/>
      <c r="F798" s="196"/>
      <c r="G798" s="197"/>
    </row>
    <row r="799" spans="1:7" ht="20.149999999999999" customHeight="1" thickBot="1" x14ac:dyDescent="0.25">
      <c r="A799" s="252" t="str">
        <f>B757</f>
        <v>5-2</v>
      </c>
      <c r="B799" s="250" t="str">
        <f>C757</f>
        <v>Confinamiento de columnas en cruz</v>
      </c>
      <c r="C799" s="198"/>
      <c r="D799" s="198" t="s">
        <v>41</v>
      </c>
      <c r="E799" s="199"/>
      <c r="F799" s="200" t="s">
        <v>42</v>
      </c>
      <c r="G799" s="201">
        <f>SUBTOTAL(9,G762:G798)</f>
        <v>0</v>
      </c>
    </row>
    <row r="800" spans="1:7" ht="20.149999999999999" customHeight="1" thickTop="1" thickBot="1" x14ac:dyDescent="0.25"/>
    <row r="801" spans="1:7" ht="20.149999999999999" customHeight="1" thickTop="1" x14ac:dyDescent="0.2">
      <c r="A801" s="315" t="s">
        <v>44</v>
      </c>
      <c r="B801" s="316"/>
      <c r="C801" s="316"/>
      <c r="D801" s="316"/>
      <c r="E801" s="316"/>
      <c r="F801" s="316"/>
      <c r="G801" s="317"/>
    </row>
    <row r="802" spans="1:7" ht="20.149999999999999" customHeight="1" x14ac:dyDescent="0.2">
      <c r="A802" s="156" t="s">
        <v>823</v>
      </c>
      <c r="B802" s="157" t="str">
        <f>Comitente</f>
        <v>DIRECCIÓN ARQUITECTURA</v>
      </c>
      <c r="C802" s="158"/>
      <c r="D802" s="159"/>
      <c r="E802" s="159"/>
      <c r="F802" s="160"/>
      <c r="G802" s="161"/>
    </row>
    <row r="803" spans="1:7" ht="20.149999999999999" customHeight="1" x14ac:dyDescent="0.2">
      <c r="A803" s="156" t="s">
        <v>824</v>
      </c>
      <c r="B803" s="157">
        <f>Contratista</f>
        <v>0</v>
      </c>
      <c r="C803" s="162"/>
      <c r="D803" s="162"/>
      <c r="E803" s="162"/>
      <c r="F803" s="157"/>
      <c r="G803" s="163"/>
    </row>
    <row r="804" spans="1:7" ht="20.149999999999999" customHeight="1" x14ac:dyDescent="0.2">
      <c r="A804" s="156" t="s">
        <v>31</v>
      </c>
      <c r="B804" s="157" t="str">
        <f>Obra</f>
        <v>CONSOLIDACION ESTRUCTURAL EDIFICIO 9 DE JULIO</v>
      </c>
      <c r="C804" s="162"/>
      <c r="D804" s="162"/>
      <c r="E804" s="162"/>
      <c r="F804" s="157" t="s">
        <v>45</v>
      </c>
      <c r="G804" s="163">
        <f>Fecha_Base</f>
        <v>0</v>
      </c>
    </row>
    <row r="805" spans="1:7" ht="20.149999999999999" customHeight="1" x14ac:dyDescent="0.2">
      <c r="A805" s="164" t="s">
        <v>822</v>
      </c>
      <c r="B805" s="165" t="str">
        <f>Ubicación</f>
        <v>DEPARTAMENTO CAPITAL</v>
      </c>
      <c r="C805" s="165"/>
      <c r="D805" s="166"/>
      <c r="E805" s="167"/>
      <c r="F805" s="168"/>
      <c r="G805" s="169"/>
    </row>
    <row r="806" spans="1:7" ht="20.149999999999999" customHeight="1" x14ac:dyDescent="0.2">
      <c r="A806" s="164" t="s">
        <v>46</v>
      </c>
      <c r="B806" s="286">
        <v>5</v>
      </c>
      <c r="C806" s="171" t="str">
        <f>IF(B806="","",VLOOKUP(B806,Computo_Presupuesto,2,FALSE))</f>
        <v>CONFINAMIENTO DE COLUMNAS</v>
      </c>
      <c r="D806" s="172"/>
      <c r="E806" s="167"/>
      <c r="F806" s="168"/>
      <c r="G806" s="169"/>
    </row>
    <row r="807" spans="1:7" ht="20.149999999999999" customHeight="1" x14ac:dyDescent="0.2">
      <c r="A807" s="164" t="s">
        <v>32</v>
      </c>
      <c r="B807" s="262" t="s">
        <v>1610</v>
      </c>
      <c r="C807" s="171" t="str">
        <f>IF(B807=0,"",VLOOKUP(B807,Computo_Presupuesto,2,FALSE))</f>
        <v>Confinamiento de columnas sobre 1º y 2º piso</v>
      </c>
      <c r="D807" s="166"/>
      <c r="E807" s="167"/>
      <c r="F807" s="165" t="s">
        <v>33</v>
      </c>
      <c r="G807" s="173" t="str">
        <f>IF(B807=0,"",VLOOKUP(B807,Computo_Presupuesto,4,FALSE))</f>
        <v>gl</v>
      </c>
    </row>
    <row r="808" spans="1:7" ht="20.149999999999999" customHeight="1" x14ac:dyDescent="0.2">
      <c r="A808" s="164"/>
      <c r="B808" s="165"/>
      <c r="C808" s="171"/>
      <c r="D808" s="166"/>
      <c r="E808" s="167"/>
      <c r="F808" s="171"/>
      <c r="G808" s="174"/>
    </row>
    <row r="809" spans="1:7" ht="20.149999999999999" customHeight="1" x14ac:dyDescent="0.2">
      <c r="A809" s="312" t="s">
        <v>685</v>
      </c>
      <c r="B809" s="313"/>
      <c r="C809" s="314" t="s">
        <v>0</v>
      </c>
      <c r="D809" s="314" t="s">
        <v>34</v>
      </c>
      <c r="E809" s="318" t="s">
        <v>35</v>
      </c>
      <c r="F809" s="319" t="s">
        <v>36</v>
      </c>
      <c r="G809" s="320" t="s">
        <v>37</v>
      </c>
    </row>
    <row r="810" spans="1:7" ht="20.149999999999999" customHeight="1" x14ac:dyDescent="0.2">
      <c r="A810" s="175" t="s">
        <v>686</v>
      </c>
      <c r="B810" s="176" t="s">
        <v>687</v>
      </c>
      <c r="C810" s="314"/>
      <c r="D810" s="314"/>
      <c r="E810" s="318"/>
      <c r="F810" s="319"/>
      <c r="G810" s="320"/>
    </row>
    <row r="811" spans="1:7" ht="20.149999999999999" customHeight="1" x14ac:dyDescent="0.2">
      <c r="A811" s="275"/>
      <c r="B811" s="177"/>
      <c r="C811" s="178" t="s">
        <v>825</v>
      </c>
      <c r="D811" s="179"/>
      <c r="E811" s="180"/>
      <c r="F811" s="181"/>
      <c r="G811" s="182"/>
    </row>
    <row r="812" spans="1:7" ht="20.149999999999999" customHeight="1" x14ac:dyDescent="0.2">
      <c r="A812" s="276"/>
      <c r="B812" s="183">
        <f t="shared" ref="B812:B823" si="102">IF(A812=0,0,VLOOKUP(A812,Tabla_Indices,2,FALSE))</f>
        <v>0</v>
      </c>
      <c r="C812" s="277"/>
      <c r="D812" s="278"/>
      <c r="E812" s="279"/>
      <c r="F812" s="280"/>
      <c r="G812" s="184">
        <f>ROUND(E812*F812,2)</f>
        <v>0</v>
      </c>
    </row>
    <row r="813" spans="1:7" ht="20.149999999999999" customHeight="1" x14ac:dyDescent="0.2">
      <c r="A813" s="281"/>
      <c r="B813" s="183">
        <f t="shared" si="102"/>
        <v>0</v>
      </c>
      <c r="C813" s="277"/>
      <c r="D813" s="278"/>
      <c r="E813" s="279"/>
      <c r="F813" s="280"/>
      <c r="G813" s="184">
        <f t="shared" ref="G813:G823" si="103">ROUND(E813*F813,2)</f>
        <v>0</v>
      </c>
    </row>
    <row r="814" spans="1:7" ht="20.149999999999999" customHeight="1" x14ac:dyDescent="0.2">
      <c r="A814" s="276"/>
      <c r="B814" s="183">
        <f t="shared" si="102"/>
        <v>0</v>
      </c>
      <c r="C814" s="277"/>
      <c r="D814" s="278"/>
      <c r="E814" s="279"/>
      <c r="F814" s="280"/>
      <c r="G814" s="184">
        <f t="shared" si="103"/>
        <v>0</v>
      </c>
    </row>
    <row r="815" spans="1:7" ht="20.149999999999999" customHeight="1" x14ac:dyDescent="0.2">
      <c r="A815" s="276"/>
      <c r="B815" s="183">
        <f t="shared" si="102"/>
        <v>0</v>
      </c>
      <c r="C815" s="277"/>
      <c r="D815" s="278"/>
      <c r="E815" s="279"/>
      <c r="F815" s="280"/>
      <c r="G815" s="184">
        <f t="shared" si="103"/>
        <v>0</v>
      </c>
    </row>
    <row r="816" spans="1:7" ht="20.149999999999999" customHeight="1" x14ac:dyDescent="0.2">
      <c r="A816" s="276"/>
      <c r="B816" s="183">
        <f t="shared" si="102"/>
        <v>0</v>
      </c>
      <c r="C816" s="277"/>
      <c r="D816" s="278"/>
      <c r="E816" s="282"/>
      <c r="F816" s="280"/>
      <c r="G816" s="184">
        <f t="shared" si="103"/>
        <v>0</v>
      </c>
    </row>
    <row r="817" spans="1:7" ht="20.149999999999999" customHeight="1" x14ac:dyDescent="0.2">
      <c r="A817" s="276"/>
      <c r="B817" s="183">
        <f t="shared" si="102"/>
        <v>0</v>
      </c>
      <c r="C817" s="277"/>
      <c r="D817" s="278"/>
      <c r="E817" s="282"/>
      <c r="F817" s="280"/>
      <c r="G817" s="184">
        <f t="shared" si="103"/>
        <v>0</v>
      </c>
    </row>
    <row r="818" spans="1:7" ht="20.149999999999999" customHeight="1" x14ac:dyDescent="0.2">
      <c r="A818" s="276"/>
      <c r="B818" s="183">
        <f t="shared" si="102"/>
        <v>0</v>
      </c>
      <c r="C818" s="277"/>
      <c r="D818" s="278"/>
      <c r="E818" s="279"/>
      <c r="F818" s="280"/>
      <c r="G818" s="184">
        <f t="shared" si="103"/>
        <v>0</v>
      </c>
    </row>
    <row r="819" spans="1:7" ht="20.149999999999999" customHeight="1" x14ac:dyDescent="0.2">
      <c r="A819" s="276"/>
      <c r="B819" s="183">
        <f t="shared" si="102"/>
        <v>0</v>
      </c>
      <c r="C819" s="277"/>
      <c r="D819" s="278"/>
      <c r="E819" s="279"/>
      <c r="F819" s="280"/>
      <c r="G819" s="184">
        <f t="shared" si="103"/>
        <v>0</v>
      </c>
    </row>
    <row r="820" spans="1:7" ht="20.149999999999999" customHeight="1" x14ac:dyDescent="0.2">
      <c r="A820" s="276"/>
      <c r="B820" s="183">
        <f t="shared" si="102"/>
        <v>0</v>
      </c>
      <c r="C820" s="277"/>
      <c r="D820" s="278"/>
      <c r="E820" s="279"/>
      <c r="F820" s="280"/>
      <c r="G820" s="184">
        <f t="shared" si="103"/>
        <v>0</v>
      </c>
    </row>
    <row r="821" spans="1:7" ht="20.149999999999999" customHeight="1" x14ac:dyDescent="0.2">
      <c r="A821" s="276"/>
      <c r="B821" s="183">
        <f t="shared" si="102"/>
        <v>0</v>
      </c>
      <c r="C821" s="277"/>
      <c r="D821" s="278"/>
      <c r="E821" s="279"/>
      <c r="F821" s="280"/>
      <c r="G821" s="184">
        <f t="shared" si="103"/>
        <v>0</v>
      </c>
    </row>
    <row r="822" spans="1:7" ht="20.149999999999999" customHeight="1" x14ac:dyDescent="0.2">
      <c r="A822" s="276"/>
      <c r="B822" s="183">
        <f t="shared" si="102"/>
        <v>0</v>
      </c>
      <c r="C822" s="277"/>
      <c r="D822" s="278"/>
      <c r="E822" s="279"/>
      <c r="F822" s="280"/>
      <c r="G822" s="184">
        <f t="shared" si="103"/>
        <v>0</v>
      </c>
    </row>
    <row r="823" spans="1:7" ht="20.149999999999999" customHeight="1" x14ac:dyDescent="0.2">
      <c r="A823" s="276"/>
      <c r="B823" s="183">
        <f t="shared" si="102"/>
        <v>0</v>
      </c>
      <c r="C823" s="277"/>
      <c r="D823" s="278"/>
      <c r="E823" s="279"/>
      <c r="F823" s="280"/>
      <c r="G823" s="184">
        <f t="shared" si="103"/>
        <v>0</v>
      </c>
    </row>
    <row r="824" spans="1:7" ht="20.149999999999999" customHeight="1" x14ac:dyDescent="0.2">
      <c r="A824" s="185"/>
      <c r="B824" s="171"/>
      <c r="C824" s="171"/>
      <c r="D824" s="166"/>
      <c r="E824" s="167"/>
      <c r="F824" s="186" t="s">
        <v>38</v>
      </c>
      <c r="G824" s="187">
        <f>SUBTOTAL(9,G812:G823)</f>
        <v>0</v>
      </c>
    </row>
    <row r="825" spans="1:7" ht="20.149999999999999" customHeight="1" x14ac:dyDescent="0.2">
      <c r="A825" s="185"/>
      <c r="B825" s="171"/>
      <c r="C825" s="188" t="s">
        <v>826</v>
      </c>
      <c r="D825" s="166"/>
      <c r="E825" s="167"/>
      <c r="F825" s="168"/>
      <c r="G825" s="189"/>
    </row>
    <row r="826" spans="1:7" ht="20.149999999999999" customHeight="1" x14ac:dyDescent="0.2">
      <c r="A826" s="276"/>
      <c r="B826" s="183">
        <f t="shared" ref="B826:B835" si="104">IF(A826=0,0,VLOOKUP(A826,Tabla_Indices,2,FALSE))</f>
        <v>0</v>
      </c>
      <c r="C826" s="283"/>
      <c r="D826" s="278"/>
      <c r="E826" s="279"/>
      <c r="F826" s="280"/>
      <c r="G826" s="184">
        <f>ROUND(E826*F826,2)</f>
        <v>0</v>
      </c>
    </row>
    <row r="827" spans="1:7" ht="20.149999999999999" customHeight="1" x14ac:dyDescent="0.2">
      <c r="A827" s="276"/>
      <c r="B827" s="183">
        <f t="shared" si="104"/>
        <v>0</v>
      </c>
      <c r="C827" s="277"/>
      <c r="D827" s="278"/>
      <c r="E827" s="279"/>
      <c r="F827" s="280"/>
      <c r="G827" s="184">
        <f>ROUND(E827*F827,2)</f>
        <v>0</v>
      </c>
    </row>
    <row r="828" spans="1:7" ht="20.149999999999999" customHeight="1" x14ac:dyDescent="0.2">
      <c r="A828" s="276"/>
      <c r="B828" s="183">
        <f t="shared" si="104"/>
        <v>0</v>
      </c>
      <c r="C828" s="277"/>
      <c r="D828" s="278"/>
      <c r="E828" s="279"/>
      <c r="F828" s="280"/>
      <c r="G828" s="184">
        <f t="shared" ref="G828:G835" si="105">ROUND(E828*F828,2)</f>
        <v>0</v>
      </c>
    </row>
    <row r="829" spans="1:7" ht="20.149999999999999" customHeight="1" x14ac:dyDescent="0.2">
      <c r="A829" s="276"/>
      <c r="B829" s="183">
        <f t="shared" si="104"/>
        <v>0</v>
      </c>
      <c r="C829" s="277"/>
      <c r="D829" s="278"/>
      <c r="E829" s="279"/>
      <c r="F829" s="280"/>
      <c r="G829" s="184">
        <f t="shared" si="105"/>
        <v>0</v>
      </c>
    </row>
    <row r="830" spans="1:7" ht="20.149999999999999" customHeight="1" x14ac:dyDescent="0.2">
      <c r="A830" s="276"/>
      <c r="B830" s="183">
        <f t="shared" si="104"/>
        <v>0</v>
      </c>
      <c r="C830" s="277"/>
      <c r="D830" s="278"/>
      <c r="E830" s="279"/>
      <c r="F830" s="280"/>
      <c r="G830" s="184">
        <f t="shared" si="105"/>
        <v>0</v>
      </c>
    </row>
    <row r="831" spans="1:7" ht="20.149999999999999" customHeight="1" x14ac:dyDescent="0.2">
      <c r="A831" s="276"/>
      <c r="B831" s="183">
        <f t="shared" si="104"/>
        <v>0</v>
      </c>
      <c r="C831" s="277"/>
      <c r="D831" s="278"/>
      <c r="E831" s="279"/>
      <c r="F831" s="280"/>
      <c r="G831" s="184">
        <f t="shared" si="105"/>
        <v>0</v>
      </c>
    </row>
    <row r="832" spans="1:7" ht="20.149999999999999" customHeight="1" x14ac:dyDescent="0.2">
      <c r="A832" s="276"/>
      <c r="B832" s="183">
        <f t="shared" si="104"/>
        <v>0</v>
      </c>
      <c r="C832" s="277"/>
      <c r="D832" s="278"/>
      <c r="E832" s="279"/>
      <c r="F832" s="280"/>
      <c r="G832" s="184">
        <f t="shared" si="105"/>
        <v>0</v>
      </c>
    </row>
    <row r="833" spans="1:7" ht="20.149999999999999" customHeight="1" x14ac:dyDescent="0.2">
      <c r="A833" s="276"/>
      <c r="B833" s="183">
        <f t="shared" si="104"/>
        <v>0</v>
      </c>
      <c r="C833" s="277"/>
      <c r="D833" s="278"/>
      <c r="E833" s="279"/>
      <c r="F833" s="280"/>
      <c r="G833" s="184">
        <f t="shared" si="105"/>
        <v>0</v>
      </c>
    </row>
    <row r="834" spans="1:7" ht="20.149999999999999" customHeight="1" x14ac:dyDescent="0.2">
      <c r="A834" s="276"/>
      <c r="B834" s="183">
        <f t="shared" si="104"/>
        <v>0</v>
      </c>
      <c r="C834" s="277"/>
      <c r="D834" s="278"/>
      <c r="E834" s="279"/>
      <c r="F834" s="280"/>
      <c r="G834" s="184">
        <f t="shared" si="105"/>
        <v>0</v>
      </c>
    </row>
    <row r="835" spans="1:7" ht="20.149999999999999" customHeight="1" x14ac:dyDescent="0.2">
      <c r="A835" s="276"/>
      <c r="B835" s="183">
        <f t="shared" si="104"/>
        <v>0</v>
      </c>
      <c r="C835" s="277"/>
      <c r="D835" s="278"/>
      <c r="E835" s="279"/>
      <c r="F835" s="280"/>
      <c r="G835" s="184">
        <f t="shared" si="105"/>
        <v>0</v>
      </c>
    </row>
    <row r="836" spans="1:7" ht="20.149999999999999" customHeight="1" x14ac:dyDescent="0.2">
      <c r="A836" s="185"/>
      <c r="B836" s="171"/>
      <c r="C836" s="171"/>
      <c r="D836" s="166"/>
      <c r="E836" s="167"/>
      <c r="F836" s="186" t="s">
        <v>39</v>
      </c>
      <c r="G836" s="187">
        <f>SUBTOTAL(9,G826:G835)</f>
        <v>0</v>
      </c>
    </row>
    <row r="837" spans="1:7" ht="20.149999999999999" customHeight="1" x14ac:dyDescent="0.2">
      <c r="A837" s="185"/>
      <c r="B837" s="171"/>
      <c r="C837" s="188" t="s">
        <v>827</v>
      </c>
      <c r="D837" s="166"/>
      <c r="E837" s="167"/>
      <c r="F837" s="171"/>
      <c r="G837" s="189"/>
    </row>
    <row r="838" spans="1:7" ht="20.149999999999999" customHeight="1" x14ac:dyDescent="0.2">
      <c r="A838" s="276"/>
      <c r="B838" s="183">
        <f t="shared" ref="B838:B846" si="106">IF(A838=0,0,VLOOKUP(A838,Tabla_Indices,2,FALSE))</f>
        <v>0</v>
      </c>
      <c r="C838" s="277"/>
      <c r="D838" s="278"/>
      <c r="E838" s="279"/>
      <c r="F838" s="284"/>
      <c r="G838" s="190">
        <f>ROUND(E838*F838,2)</f>
        <v>0</v>
      </c>
    </row>
    <row r="839" spans="1:7" ht="20.149999999999999" customHeight="1" x14ac:dyDescent="0.2">
      <c r="A839" s="276"/>
      <c r="B839" s="183">
        <f t="shared" si="106"/>
        <v>0</v>
      </c>
      <c r="C839" s="283"/>
      <c r="D839" s="278"/>
      <c r="E839" s="279"/>
      <c r="F839" s="280"/>
      <c r="G839" s="190">
        <f>ROUND(E839*F839,2)</f>
        <v>0</v>
      </c>
    </row>
    <row r="840" spans="1:7" ht="20.149999999999999" customHeight="1" x14ac:dyDescent="0.2">
      <c r="A840" s="276"/>
      <c r="B840" s="183">
        <f t="shared" si="106"/>
        <v>0</v>
      </c>
      <c r="C840" s="285"/>
      <c r="D840" s="278"/>
      <c r="E840" s="279"/>
      <c r="F840" s="280"/>
      <c r="G840" s="190">
        <f>ROUND(E840*F840,2)</f>
        <v>0</v>
      </c>
    </row>
    <row r="841" spans="1:7" ht="20.149999999999999" customHeight="1" x14ac:dyDescent="0.2">
      <c r="A841" s="276"/>
      <c r="B841" s="183">
        <f t="shared" si="106"/>
        <v>0</v>
      </c>
      <c r="C841" s="285"/>
      <c r="D841" s="278"/>
      <c r="E841" s="279"/>
      <c r="F841" s="280"/>
      <c r="G841" s="190">
        <f>ROUND(E841*F841,2)</f>
        <v>0</v>
      </c>
    </row>
    <row r="842" spans="1:7" ht="20.149999999999999" customHeight="1" x14ac:dyDescent="0.2">
      <c r="A842" s="276"/>
      <c r="B842" s="183">
        <f t="shared" si="106"/>
        <v>0</v>
      </c>
      <c r="C842" s="285"/>
      <c r="D842" s="278"/>
      <c r="E842" s="279"/>
      <c r="F842" s="280"/>
      <c r="G842" s="190">
        <f t="shared" ref="G842:G846" si="107">ROUND(E842*F842,2)</f>
        <v>0</v>
      </c>
    </row>
    <row r="843" spans="1:7" ht="20.149999999999999" customHeight="1" x14ac:dyDescent="0.2">
      <c r="A843" s="276"/>
      <c r="B843" s="183">
        <f t="shared" si="106"/>
        <v>0</v>
      </c>
      <c r="C843" s="285"/>
      <c r="D843" s="278"/>
      <c r="E843" s="279"/>
      <c r="F843" s="280"/>
      <c r="G843" s="190">
        <f t="shared" si="107"/>
        <v>0</v>
      </c>
    </row>
    <row r="844" spans="1:7" ht="20.149999999999999" customHeight="1" x14ac:dyDescent="0.2">
      <c r="A844" s="276"/>
      <c r="B844" s="183">
        <f t="shared" si="106"/>
        <v>0</v>
      </c>
      <c r="C844" s="277"/>
      <c r="D844" s="278"/>
      <c r="E844" s="279"/>
      <c r="F844" s="280"/>
      <c r="G844" s="190">
        <f t="shared" si="107"/>
        <v>0</v>
      </c>
    </row>
    <row r="845" spans="1:7" ht="20.149999999999999" customHeight="1" x14ac:dyDescent="0.2">
      <c r="A845" s="276"/>
      <c r="B845" s="183">
        <f t="shared" si="106"/>
        <v>0</v>
      </c>
      <c r="C845" s="277"/>
      <c r="D845" s="278"/>
      <c r="E845" s="279"/>
      <c r="F845" s="280"/>
      <c r="G845" s="190">
        <f t="shared" si="107"/>
        <v>0</v>
      </c>
    </row>
    <row r="846" spans="1:7" ht="20.149999999999999" customHeight="1" x14ac:dyDescent="0.2">
      <c r="A846" s="276"/>
      <c r="B846" s="183">
        <f t="shared" si="106"/>
        <v>0</v>
      </c>
      <c r="C846" s="277"/>
      <c r="D846" s="278"/>
      <c r="E846" s="279"/>
      <c r="F846" s="280"/>
      <c r="G846" s="190">
        <f t="shared" si="107"/>
        <v>0</v>
      </c>
    </row>
    <row r="847" spans="1:7" ht="20.149999999999999" customHeight="1" x14ac:dyDescent="0.2">
      <c r="A847" s="191"/>
      <c r="B847" s="166"/>
      <c r="C847" s="171"/>
      <c r="D847" s="166"/>
      <c r="E847" s="167"/>
      <c r="F847" s="186" t="s">
        <v>40</v>
      </c>
      <c r="G847" s="187">
        <f>SUBTOTAL(9,G838:G846)</f>
        <v>0</v>
      </c>
    </row>
    <row r="848" spans="1:7" ht="20.149999999999999" customHeight="1" thickBot="1" x14ac:dyDescent="0.25">
      <c r="A848" s="192"/>
      <c r="B848" s="193"/>
      <c r="C848" s="194"/>
      <c r="D848" s="193"/>
      <c r="E848" s="195"/>
      <c r="F848" s="196"/>
      <c r="G848" s="197"/>
    </row>
    <row r="849" spans="1:7" ht="20.149999999999999" customHeight="1" thickBot="1" x14ac:dyDescent="0.25">
      <c r="A849" s="252" t="str">
        <f>B807</f>
        <v>5-3</v>
      </c>
      <c r="B849" s="250" t="str">
        <f>C807</f>
        <v>Confinamiento de columnas sobre 1º y 2º piso</v>
      </c>
      <c r="C849" s="198"/>
      <c r="D849" s="198" t="s">
        <v>41</v>
      </c>
      <c r="E849" s="199"/>
      <c r="F849" s="200" t="s">
        <v>42</v>
      </c>
      <c r="G849" s="201">
        <f>SUBTOTAL(9,G812:G848)</f>
        <v>0</v>
      </c>
    </row>
    <row r="850" spans="1:7" ht="20.149999999999999" customHeight="1" thickTop="1" thickBot="1" x14ac:dyDescent="0.25"/>
    <row r="851" spans="1:7" ht="20.149999999999999" customHeight="1" thickTop="1" x14ac:dyDescent="0.2">
      <c r="A851" s="315" t="s">
        <v>44</v>
      </c>
      <c r="B851" s="316"/>
      <c r="C851" s="316"/>
      <c r="D851" s="316"/>
      <c r="E851" s="316"/>
      <c r="F851" s="316"/>
      <c r="G851" s="317"/>
    </row>
    <row r="852" spans="1:7" ht="20.149999999999999" customHeight="1" x14ac:dyDescent="0.2">
      <c r="A852" s="156" t="s">
        <v>823</v>
      </c>
      <c r="B852" s="157" t="str">
        <f>Comitente</f>
        <v>DIRECCIÓN ARQUITECTURA</v>
      </c>
      <c r="C852" s="158"/>
      <c r="D852" s="159"/>
      <c r="E852" s="159"/>
      <c r="F852" s="160"/>
      <c r="G852" s="161"/>
    </row>
    <row r="853" spans="1:7" ht="20.149999999999999" customHeight="1" x14ac:dyDescent="0.2">
      <c r="A853" s="156" t="s">
        <v>824</v>
      </c>
      <c r="B853" s="157">
        <f>Contratista</f>
        <v>0</v>
      </c>
      <c r="C853" s="162"/>
      <c r="D853" s="162"/>
      <c r="E853" s="162"/>
      <c r="F853" s="157"/>
      <c r="G853" s="163"/>
    </row>
    <row r="854" spans="1:7" ht="20.149999999999999" customHeight="1" x14ac:dyDescent="0.2">
      <c r="A854" s="156" t="s">
        <v>31</v>
      </c>
      <c r="B854" s="157" t="str">
        <f>Obra</f>
        <v>CONSOLIDACION ESTRUCTURAL EDIFICIO 9 DE JULIO</v>
      </c>
      <c r="C854" s="162"/>
      <c r="D854" s="162"/>
      <c r="E854" s="162"/>
      <c r="F854" s="157" t="s">
        <v>45</v>
      </c>
      <c r="G854" s="163">
        <f>Fecha_Base</f>
        <v>0</v>
      </c>
    </row>
    <row r="855" spans="1:7" ht="20.149999999999999" customHeight="1" x14ac:dyDescent="0.2">
      <c r="A855" s="164" t="s">
        <v>822</v>
      </c>
      <c r="B855" s="165" t="str">
        <f>Ubicación</f>
        <v>DEPARTAMENTO CAPITAL</v>
      </c>
      <c r="C855" s="165"/>
      <c r="D855" s="166"/>
      <c r="E855" s="167"/>
      <c r="F855" s="168"/>
      <c r="G855" s="169"/>
    </row>
    <row r="856" spans="1:7" ht="20.149999999999999" customHeight="1" x14ac:dyDescent="0.2">
      <c r="A856" s="164" t="s">
        <v>46</v>
      </c>
      <c r="B856" s="286">
        <v>5</v>
      </c>
      <c r="C856" s="171" t="str">
        <f>IF(B856="","",VLOOKUP(B856,Computo_Presupuesto,2,FALSE))</f>
        <v>CONFINAMIENTO DE COLUMNAS</v>
      </c>
      <c r="D856" s="172"/>
      <c r="E856" s="167"/>
      <c r="F856" s="168"/>
      <c r="G856" s="169"/>
    </row>
    <row r="857" spans="1:7" ht="20.149999999999999" customHeight="1" x14ac:dyDescent="0.2">
      <c r="A857" s="164" t="s">
        <v>32</v>
      </c>
      <c r="B857" s="262" t="s">
        <v>1611</v>
      </c>
      <c r="C857" s="171" t="str">
        <f>IF(B857=0,"",VLOOKUP(B857,Computo_Presupuesto,2,FALSE))</f>
        <v>Anclajes químicos</v>
      </c>
      <c r="D857" s="166"/>
      <c r="E857" s="167"/>
      <c r="F857" s="165" t="s">
        <v>33</v>
      </c>
      <c r="G857" s="173" t="str">
        <f>IF(B857=0,"",VLOOKUP(B857,Computo_Presupuesto,4,FALSE))</f>
        <v>gl</v>
      </c>
    </row>
    <row r="858" spans="1:7" ht="20.149999999999999" customHeight="1" x14ac:dyDescent="0.2">
      <c r="A858" s="164"/>
      <c r="B858" s="165"/>
      <c r="C858" s="171"/>
      <c r="D858" s="166"/>
      <c r="E858" s="167"/>
      <c r="F858" s="171"/>
      <c r="G858" s="174"/>
    </row>
    <row r="859" spans="1:7" ht="20.149999999999999" customHeight="1" x14ac:dyDescent="0.2">
      <c r="A859" s="312" t="s">
        <v>685</v>
      </c>
      <c r="B859" s="313"/>
      <c r="C859" s="314" t="s">
        <v>0</v>
      </c>
      <c r="D859" s="314" t="s">
        <v>34</v>
      </c>
      <c r="E859" s="318" t="s">
        <v>35</v>
      </c>
      <c r="F859" s="319" t="s">
        <v>36</v>
      </c>
      <c r="G859" s="320" t="s">
        <v>37</v>
      </c>
    </row>
    <row r="860" spans="1:7" ht="20.149999999999999" customHeight="1" x14ac:dyDescent="0.2">
      <c r="A860" s="175" t="s">
        <v>686</v>
      </c>
      <c r="B860" s="176" t="s">
        <v>687</v>
      </c>
      <c r="C860" s="314"/>
      <c r="D860" s="314"/>
      <c r="E860" s="318"/>
      <c r="F860" s="319"/>
      <c r="G860" s="320"/>
    </row>
    <row r="861" spans="1:7" ht="20.149999999999999" customHeight="1" x14ac:dyDescent="0.2">
      <c r="A861" s="275"/>
      <c r="B861" s="177"/>
      <c r="C861" s="178" t="s">
        <v>825</v>
      </c>
      <c r="D861" s="179"/>
      <c r="E861" s="180"/>
      <c r="F861" s="181"/>
      <c r="G861" s="182"/>
    </row>
    <row r="862" spans="1:7" ht="20.149999999999999" customHeight="1" x14ac:dyDescent="0.2">
      <c r="A862" s="276"/>
      <c r="B862" s="183">
        <f t="shared" ref="B862:B873" si="108">IF(A862=0,0,VLOOKUP(A862,Tabla_Indices,2,FALSE))</f>
        <v>0</v>
      </c>
      <c r="C862" s="277"/>
      <c r="D862" s="278"/>
      <c r="E862" s="279"/>
      <c r="F862" s="280"/>
      <c r="G862" s="184">
        <f>ROUND(E862*F862,2)</f>
        <v>0</v>
      </c>
    </row>
    <row r="863" spans="1:7" ht="20.149999999999999" customHeight="1" x14ac:dyDescent="0.2">
      <c r="A863" s="281"/>
      <c r="B863" s="183">
        <f t="shared" si="108"/>
        <v>0</v>
      </c>
      <c r="C863" s="277"/>
      <c r="D863" s="278"/>
      <c r="E863" s="279"/>
      <c r="F863" s="280"/>
      <c r="G863" s="184">
        <f t="shared" ref="G863:G873" si="109">ROUND(E863*F863,2)</f>
        <v>0</v>
      </c>
    </row>
    <row r="864" spans="1:7" ht="20.149999999999999" customHeight="1" x14ac:dyDescent="0.2">
      <c r="A864" s="276"/>
      <c r="B864" s="183">
        <f t="shared" si="108"/>
        <v>0</v>
      </c>
      <c r="C864" s="277"/>
      <c r="D864" s="278"/>
      <c r="E864" s="279"/>
      <c r="F864" s="280"/>
      <c r="G864" s="184">
        <f t="shared" si="109"/>
        <v>0</v>
      </c>
    </row>
    <row r="865" spans="1:7" ht="20.149999999999999" customHeight="1" x14ac:dyDescent="0.2">
      <c r="A865" s="276"/>
      <c r="B865" s="183">
        <f t="shared" si="108"/>
        <v>0</v>
      </c>
      <c r="C865" s="277"/>
      <c r="D865" s="278"/>
      <c r="E865" s="279"/>
      <c r="F865" s="280"/>
      <c r="G865" s="184">
        <f t="shared" si="109"/>
        <v>0</v>
      </c>
    </row>
    <row r="866" spans="1:7" ht="20.149999999999999" customHeight="1" x14ac:dyDescent="0.2">
      <c r="A866" s="276"/>
      <c r="B866" s="183">
        <f t="shared" si="108"/>
        <v>0</v>
      </c>
      <c r="C866" s="277"/>
      <c r="D866" s="278"/>
      <c r="E866" s="282"/>
      <c r="F866" s="280"/>
      <c r="G866" s="184">
        <f t="shared" si="109"/>
        <v>0</v>
      </c>
    </row>
    <row r="867" spans="1:7" ht="20.149999999999999" customHeight="1" x14ac:dyDescent="0.2">
      <c r="A867" s="276"/>
      <c r="B867" s="183">
        <f t="shared" si="108"/>
        <v>0</v>
      </c>
      <c r="C867" s="277"/>
      <c r="D867" s="278"/>
      <c r="E867" s="282"/>
      <c r="F867" s="280"/>
      <c r="G867" s="184">
        <f t="shared" si="109"/>
        <v>0</v>
      </c>
    </row>
    <row r="868" spans="1:7" ht="20.149999999999999" customHeight="1" x14ac:dyDescent="0.2">
      <c r="A868" s="276"/>
      <c r="B868" s="183">
        <f t="shared" si="108"/>
        <v>0</v>
      </c>
      <c r="C868" s="277"/>
      <c r="D868" s="278"/>
      <c r="E868" s="279"/>
      <c r="F868" s="280"/>
      <c r="G868" s="184">
        <f t="shared" si="109"/>
        <v>0</v>
      </c>
    </row>
    <row r="869" spans="1:7" ht="20.149999999999999" customHeight="1" x14ac:dyDescent="0.2">
      <c r="A869" s="276"/>
      <c r="B869" s="183">
        <f t="shared" si="108"/>
        <v>0</v>
      </c>
      <c r="C869" s="277"/>
      <c r="D869" s="278"/>
      <c r="E869" s="279"/>
      <c r="F869" s="280"/>
      <c r="G869" s="184">
        <f t="shared" si="109"/>
        <v>0</v>
      </c>
    </row>
    <row r="870" spans="1:7" ht="20.149999999999999" customHeight="1" x14ac:dyDescent="0.2">
      <c r="A870" s="276"/>
      <c r="B870" s="183">
        <f t="shared" si="108"/>
        <v>0</v>
      </c>
      <c r="C870" s="277"/>
      <c r="D870" s="278"/>
      <c r="E870" s="279"/>
      <c r="F870" s="280"/>
      <c r="G870" s="184">
        <f t="shared" si="109"/>
        <v>0</v>
      </c>
    </row>
    <row r="871" spans="1:7" ht="20.149999999999999" customHeight="1" x14ac:dyDescent="0.2">
      <c r="A871" s="276"/>
      <c r="B871" s="183">
        <f t="shared" si="108"/>
        <v>0</v>
      </c>
      <c r="C871" s="277"/>
      <c r="D871" s="278"/>
      <c r="E871" s="279"/>
      <c r="F871" s="280"/>
      <c r="G871" s="184">
        <f t="shared" si="109"/>
        <v>0</v>
      </c>
    </row>
    <row r="872" spans="1:7" ht="20.149999999999999" customHeight="1" x14ac:dyDescent="0.2">
      <c r="A872" s="276"/>
      <c r="B872" s="183">
        <f t="shared" si="108"/>
        <v>0</v>
      </c>
      <c r="C872" s="277"/>
      <c r="D872" s="278"/>
      <c r="E872" s="279"/>
      <c r="F872" s="280"/>
      <c r="G872" s="184">
        <f t="shared" si="109"/>
        <v>0</v>
      </c>
    </row>
    <row r="873" spans="1:7" ht="20.149999999999999" customHeight="1" x14ac:dyDescent="0.2">
      <c r="A873" s="276"/>
      <c r="B873" s="183">
        <f t="shared" si="108"/>
        <v>0</v>
      </c>
      <c r="C873" s="277"/>
      <c r="D873" s="278"/>
      <c r="E873" s="279"/>
      <c r="F873" s="280"/>
      <c r="G873" s="184">
        <f t="shared" si="109"/>
        <v>0</v>
      </c>
    </row>
    <row r="874" spans="1:7" ht="20.149999999999999" customHeight="1" x14ac:dyDescent="0.2">
      <c r="A874" s="185"/>
      <c r="B874" s="171"/>
      <c r="C874" s="171"/>
      <c r="D874" s="166"/>
      <c r="E874" s="167"/>
      <c r="F874" s="186" t="s">
        <v>38</v>
      </c>
      <c r="G874" s="187">
        <f>SUBTOTAL(9,G862:G873)</f>
        <v>0</v>
      </c>
    </row>
    <row r="875" spans="1:7" ht="20.149999999999999" customHeight="1" x14ac:dyDescent="0.2">
      <c r="A875" s="185"/>
      <c r="B875" s="171"/>
      <c r="C875" s="188" t="s">
        <v>826</v>
      </c>
      <c r="D875" s="166"/>
      <c r="E875" s="167"/>
      <c r="F875" s="168"/>
      <c r="G875" s="189"/>
    </row>
    <row r="876" spans="1:7" ht="20.149999999999999" customHeight="1" x14ac:dyDescent="0.2">
      <c r="A876" s="276"/>
      <c r="B876" s="183">
        <f>IF(A876=0,0,VLOOKUP(A876,Tabla_Indices,2,FALSE))</f>
        <v>0</v>
      </c>
      <c r="C876" s="283"/>
      <c r="D876" s="278"/>
      <c r="E876" s="279"/>
      <c r="F876" s="280"/>
      <c r="G876" s="184">
        <f>ROUND(E876*F876,2)</f>
        <v>0</v>
      </c>
    </row>
    <row r="877" spans="1:7" ht="20.149999999999999" customHeight="1" x14ac:dyDescent="0.2">
      <c r="A877" s="276"/>
      <c r="B877" s="183">
        <f>IF(A877=0,0,VLOOKUP(A877,Tabla_Indices,2,FALSE))</f>
        <v>0</v>
      </c>
      <c r="C877" s="277"/>
      <c r="D877" s="278"/>
      <c r="E877" s="279"/>
      <c r="F877" s="280"/>
      <c r="G877" s="184">
        <f>ROUND(E877*F877,2)</f>
        <v>0</v>
      </c>
    </row>
    <row r="878" spans="1:7" ht="20.149999999999999" customHeight="1" x14ac:dyDescent="0.2">
      <c r="A878" s="276"/>
      <c r="B878" s="183"/>
      <c r="C878" s="277"/>
      <c r="D878" s="278"/>
      <c r="E878" s="279"/>
      <c r="F878" s="280"/>
      <c r="G878" s="184">
        <f t="shared" ref="G878:G885" si="110">ROUND(E878*F878,2)</f>
        <v>0</v>
      </c>
    </row>
    <row r="879" spans="1:7" ht="20.149999999999999" customHeight="1" x14ac:dyDescent="0.2">
      <c r="A879" s="276"/>
      <c r="B879" s="183">
        <f t="shared" ref="B879:B885" si="111">IF(A879=0,0,VLOOKUP(A879,Tabla_Indices,2,FALSE))</f>
        <v>0</v>
      </c>
      <c r="C879" s="277"/>
      <c r="D879" s="278"/>
      <c r="E879" s="279"/>
      <c r="F879" s="280"/>
      <c r="G879" s="184">
        <f t="shared" si="110"/>
        <v>0</v>
      </c>
    </row>
    <row r="880" spans="1:7" ht="20.149999999999999" customHeight="1" x14ac:dyDescent="0.2">
      <c r="A880" s="276"/>
      <c r="B880" s="183">
        <f t="shared" si="111"/>
        <v>0</v>
      </c>
      <c r="C880" s="277"/>
      <c r="D880" s="278"/>
      <c r="E880" s="279"/>
      <c r="F880" s="280"/>
      <c r="G880" s="184">
        <f t="shared" si="110"/>
        <v>0</v>
      </c>
    </row>
    <row r="881" spans="1:7" ht="20.149999999999999" customHeight="1" x14ac:dyDescent="0.2">
      <c r="A881" s="276"/>
      <c r="B881" s="183">
        <f t="shared" si="111"/>
        <v>0</v>
      </c>
      <c r="C881" s="277"/>
      <c r="D881" s="278"/>
      <c r="E881" s="279"/>
      <c r="F881" s="280"/>
      <c r="G881" s="184">
        <f t="shared" si="110"/>
        <v>0</v>
      </c>
    </row>
    <row r="882" spans="1:7" ht="20.149999999999999" customHeight="1" x14ac:dyDescent="0.2">
      <c r="A882" s="276"/>
      <c r="B882" s="183">
        <f t="shared" si="111"/>
        <v>0</v>
      </c>
      <c r="C882" s="277"/>
      <c r="D882" s="278"/>
      <c r="E882" s="279"/>
      <c r="F882" s="280"/>
      <c r="G882" s="184">
        <f t="shared" si="110"/>
        <v>0</v>
      </c>
    </row>
    <row r="883" spans="1:7" ht="20.149999999999999" customHeight="1" x14ac:dyDescent="0.2">
      <c r="A883" s="276"/>
      <c r="B883" s="183">
        <f t="shared" si="111"/>
        <v>0</v>
      </c>
      <c r="C883" s="277"/>
      <c r="D883" s="278"/>
      <c r="E883" s="279"/>
      <c r="F883" s="280"/>
      <c r="G883" s="184">
        <f t="shared" si="110"/>
        <v>0</v>
      </c>
    </row>
    <row r="884" spans="1:7" ht="20.149999999999999" customHeight="1" x14ac:dyDescent="0.2">
      <c r="A884" s="276"/>
      <c r="B884" s="183">
        <f t="shared" si="111"/>
        <v>0</v>
      </c>
      <c r="C884" s="277"/>
      <c r="D884" s="278"/>
      <c r="E884" s="279"/>
      <c r="F884" s="280"/>
      <c r="G884" s="184">
        <f t="shared" si="110"/>
        <v>0</v>
      </c>
    </row>
    <row r="885" spans="1:7" ht="20.149999999999999" customHeight="1" x14ac:dyDescent="0.2">
      <c r="A885" s="276"/>
      <c r="B885" s="183">
        <f t="shared" si="111"/>
        <v>0</v>
      </c>
      <c r="C885" s="277"/>
      <c r="D885" s="278"/>
      <c r="E885" s="279"/>
      <c r="F885" s="280"/>
      <c r="G885" s="184">
        <f t="shared" si="110"/>
        <v>0</v>
      </c>
    </row>
    <row r="886" spans="1:7" ht="20.149999999999999" customHeight="1" x14ac:dyDescent="0.2">
      <c r="A886" s="185"/>
      <c r="B886" s="171"/>
      <c r="C886" s="171"/>
      <c r="D886" s="166"/>
      <c r="E886" s="167"/>
      <c r="F886" s="186" t="s">
        <v>39</v>
      </c>
      <c r="G886" s="187">
        <f>SUBTOTAL(9,G876:G885)</f>
        <v>0</v>
      </c>
    </row>
    <row r="887" spans="1:7" ht="20.149999999999999" customHeight="1" x14ac:dyDescent="0.2">
      <c r="A887" s="185"/>
      <c r="B887" s="171"/>
      <c r="C887" s="188" t="s">
        <v>827</v>
      </c>
      <c r="D887" s="166"/>
      <c r="E887" s="167"/>
      <c r="F887" s="171"/>
      <c r="G887" s="189"/>
    </row>
    <row r="888" spans="1:7" ht="20.149999999999999" customHeight="1" x14ac:dyDescent="0.2">
      <c r="A888" s="276"/>
      <c r="B888" s="183">
        <f t="shared" ref="B888:B896" si="112">IF(A888=0,0,VLOOKUP(A888,Tabla_Indices,2,FALSE))</f>
        <v>0</v>
      </c>
      <c r="C888" s="277"/>
      <c r="D888" s="278"/>
      <c r="E888" s="279"/>
      <c r="F888" s="284"/>
      <c r="G888" s="190">
        <f>ROUND(E888*F888,2)</f>
        <v>0</v>
      </c>
    </row>
    <row r="889" spans="1:7" ht="20.149999999999999" customHeight="1" x14ac:dyDescent="0.2">
      <c r="A889" s="276"/>
      <c r="B889" s="183">
        <f t="shared" si="112"/>
        <v>0</v>
      </c>
      <c r="C889" s="283"/>
      <c r="D889" s="278"/>
      <c r="E889" s="279"/>
      <c r="F889" s="280"/>
      <c r="G889" s="190">
        <f>ROUND(E889*F889,2)</f>
        <v>0</v>
      </c>
    </row>
    <row r="890" spans="1:7" ht="20.149999999999999" customHeight="1" x14ac:dyDescent="0.2">
      <c r="A890" s="276"/>
      <c r="B890" s="183">
        <f t="shared" si="112"/>
        <v>0</v>
      </c>
      <c r="C890" s="285"/>
      <c r="D890" s="278"/>
      <c r="E890" s="279"/>
      <c r="F890" s="280"/>
      <c r="G890" s="190">
        <f>ROUND(E890*F890,2)</f>
        <v>0</v>
      </c>
    </row>
    <row r="891" spans="1:7" ht="20.149999999999999" customHeight="1" x14ac:dyDescent="0.2">
      <c r="A891" s="276"/>
      <c r="B891" s="183">
        <f t="shared" si="112"/>
        <v>0</v>
      </c>
      <c r="C891" s="285"/>
      <c r="D891" s="278"/>
      <c r="E891" s="279"/>
      <c r="F891" s="280"/>
      <c r="G891" s="190">
        <f>ROUND(E891*F891,2)</f>
        <v>0</v>
      </c>
    </row>
    <row r="892" spans="1:7" ht="20.149999999999999" customHeight="1" x14ac:dyDescent="0.2">
      <c r="A892" s="276"/>
      <c r="B892" s="183">
        <f t="shared" si="112"/>
        <v>0</v>
      </c>
      <c r="C892" s="285"/>
      <c r="D892" s="278"/>
      <c r="E892" s="279"/>
      <c r="F892" s="280"/>
      <c r="G892" s="190">
        <f t="shared" ref="G892:G896" si="113">ROUND(E892*F892,2)</f>
        <v>0</v>
      </c>
    </row>
    <row r="893" spans="1:7" ht="20.149999999999999" customHeight="1" x14ac:dyDescent="0.2">
      <c r="A893" s="276"/>
      <c r="B893" s="183">
        <f t="shared" si="112"/>
        <v>0</v>
      </c>
      <c r="C893" s="285"/>
      <c r="D893" s="278"/>
      <c r="E893" s="279"/>
      <c r="F893" s="280"/>
      <c r="G893" s="190">
        <f t="shared" si="113"/>
        <v>0</v>
      </c>
    </row>
    <row r="894" spans="1:7" ht="20.149999999999999" customHeight="1" x14ac:dyDescent="0.2">
      <c r="A894" s="276"/>
      <c r="B894" s="183">
        <f t="shared" si="112"/>
        <v>0</v>
      </c>
      <c r="C894" s="277"/>
      <c r="D894" s="278"/>
      <c r="E894" s="279"/>
      <c r="F894" s="280"/>
      <c r="G894" s="190">
        <f t="shared" si="113"/>
        <v>0</v>
      </c>
    </row>
    <row r="895" spans="1:7" ht="20.149999999999999" customHeight="1" x14ac:dyDescent="0.2">
      <c r="A895" s="276"/>
      <c r="B895" s="183">
        <f t="shared" si="112"/>
        <v>0</v>
      </c>
      <c r="C895" s="277"/>
      <c r="D895" s="278"/>
      <c r="E895" s="279"/>
      <c r="F895" s="280"/>
      <c r="G895" s="190">
        <f t="shared" si="113"/>
        <v>0</v>
      </c>
    </row>
    <row r="896" spans="1:7" ht="20.149999999999999" customHeight="1" x14ac:dyDescent="0.2">
      <c r="A896" s="276"/>
      <c r="B896" s="183">
        <f t="shared" si="112"/>
        <v>0</v>
      </c>
      <c r="C896" s="277"/>
      <c r="D896" s="278"/>
      <c r="E896" s="279"/>
      <c r="F896" s="280"/>
      <c r="G896" s="190">
        <f t="shared" si="113"/>
        <v>0</v>
      </c>
    </row>
    <row r="897" spans="1:7" ht="20.149999999999999" customHeight="1" x14ac:dyDescent="0.2">
      <c r="A897" s="251"/>
      <c r="B897" s="166"/>
      <c r="C897" s="171"/>
      <c r="D897" s="166"/>
      <c r="E897" s="167"/>
      <c r="F897" s="186" t="s">
        <v>40</v>
      </c>
      <c r="G897" s="187">
        <f>SUBTOTAL(9,G888:G896)</f>
        <v>0</v>
      </c>
    </row>
    <row r="898" spans="1:7" ht="20.149999999999999" customHeight="1" thickBot="1" x14ac:dyDescent="0.25">
      <c r="A898" s="192"/>
      <c r="B898" s="193"/>
      <c r="C898" s="194"/>
      <c r="D898" s="193"/>
      <c r="E898" s="195"/>
      <c r="F898" s="196"/>
      <c r="G898" s="197"/>
    </row>
    <row r="899" spans="1:7" ht="20.149999999999999" customHeight="1" thickBot="1" x14ac:dyDescent="0.25">
      <c r="A899" s="252" t="str">
        <f>B857</f>
        <v>5-4</v>
      </c>
      <c r="B899" s="250" t="str">
        <f>C857</f>
        <v>Anclajes químicos</v>
      </c>
      <c r="C899" s="198"/>
      <c r="D899" s="198" t="s">
        <v>41</v>
      </c>
      <c r="E899" s="199"/>
      <c r="F899" s="200" t="s">
        <v>42</v>
      </c>
      <c r="G899" s="201">
        <f>SUBTOTAL(9,G862:G898)</f>
        <v>0</v>
      </c>
    </row>
    <row r="900" spans="1:7" ht="20.149999999999999" customHeight="1" thickTop="1" thickBot="1" x14ac:dyDescent="0.25"/>
    <row r="901" spans="1:7" ht="20.149999999999999" customHeight="1" thickTop="1" x14ac:dyDescent="0.2">
      <c r="A901" s="315" t="s">
        <v>44</v>
      </c>
      <c r="B901" s="316"/>
      <c r="C901" s="316"/>
      <c r="D901" s="316"/>
      <c r="E901" s="316"/>
      <c r="F901" s="316"/>
      <c r="G901" s="317"/>
    </row>
    <row r="902" spans="1:7" ht="20.149999999999999" customHeight="1" x14ac:dyDescent="0.2">
      <c r="A902" s="156" t="s">
        <v>823</v>
      </c>
      <c r="B902" s="157" t="str">
        <f>Comitente</f>
        <v>DIRECCIÓN ARQUITECTURA</v>
      </c>
      <c r="C902" s="158"/>
      <c r="D902" s="159"/>
      <c r="E902" s="159"/>
      <c r="F902" s="160"/>
      <c r="G902" s="161"/>
    </row>
    <row r="903" spans="1:7" ht="20.149999999999999" customHeight="1" x14ac:dyDescent="0.2">
      <c r="A903" s="156" t="s">
        <v>824</v>
      </c>
      <c r="B903" s="157">
        <f>Contratista</f>
        <v>0</v>
      </c>
      <c r="C903" s="162"/>
      <c r="D903" s="162"/>
      <c r="E903" s="162"/>
      <c r="F903" s="157"/>
      <c r="G903" s="163"/>
    </row>
    <row r="904" spans="1:7" ht="20.149999999999999" customHeight="1" x14ac:dyDescent="0.2">
      <c r="A904" s="156" t="s">
        <v>31</v>
      </c>
      <c r="B904" s="157" t="str">
        <f>Obra</f>
        <v>CONSOLIDACION ESTRUCTURAL EDIFICIO 9 DE JULIO</v>
      </c>
      <c r="C904" s="162"/>
      <c r="D904" s="162"/>
      <c r="E904" s="162"/>
      <c r="F904" s="157" t="s">
        <v>45</v>
      </c>
      <c r="G904" s="163">
        <f>Fecha_Base</f>
        <v>0</v>
      </c>
    </row>
    <row r="905" spans="1:7" ht="20.149999999999999" customHeight="1" x14ac:dyDescent="0.2">
      <c r="A905" s="164" t="s">
        <v>822</v>
      </c>
      <c r="B905" s="165" t="str">
        <f>Ubicación</f>
        <v>DEPARTAMENTO CAPITAL</v>
      </c>
      <c r="C905" s="165"/>
      <c r="D905" s="166"/>
      <c r="E905" s="167"/>
      <c r="F905" s="168"/>
      <c r="G905" s="169"/>
    </row>
    <row r="906" spans="1:7" ht="20.149999999999999" customHeight="1" x14ac:dyDescent="0.2">
      <c r="A906" s="164" t="s">
        <v>46</v>
      </c>
      <c r="B906" s="286">
        <v>6</v>
      </c>
      <c r="C906" s="171" t="str">
        <f>IF(B906="","",VLOOKUP(B906,Computo_Presupuesto,2,FALSE))</f>
        <v>JUNTAS</v>
      </c>
      <c r="D906" s="172"/>
      <c r="E906" s="167"/>
      <c r="F906" s="168"/>
      <c r="G906" s="169"/>
    </row>
    <row r="907" spans="1:7" ht="20.149999999999999" customHeight="1" x14ac:dyDescent="0.2">
      <c r="A907" s="164" t="s">
        <v>32</v>
      </c>
      <c r="B907" s="262" t="s">
        <v>1199</v>
      </c>
      <c r="C907" s="171" t="str">
        <f>IF(B907=0,"",VLOOKUP(B907,Computo_Presupuesto,2,FALSE))</f>
        <v>Juntas en losas</v>
      </c>
      <c r="D907" s="166"/>
      <c r="E907" s="167"/>
      <c r="F907" s="165" t="s">
        <v>33</v>
      </c>
      <c r="G907" s="173" t="str">
        <f>IF(B907=0,"",VLOOKUP(B907,Computo_Presupuesto,4,FALSE))</f>
        <v>gl</v>
      </c>
    </row>
    <row r="908" spans="1:7" ht="20.149999999999999" customHeight="1" x14ac:dyDescent="0.2">
      <c r="A908" s="164"/>
      <c r="B908" s="165"/>
      <c r="C908" s="171"/>
      <c r="D908" s="166"/>
      <c r="E908" s="167"/>
      <c r="F908" s="171"/>
      <c r="G908" s="174"/>
    </row>
    <row r="909" spans="1:7" ht="20.149999999999999" customHeight="1" x14ac:dyDescent="0.2">
      <c r="A909" s="312" t="s">
        <v>685</v>
      </c>
      <c r="B909" s="313"/>
      <c r="C909" s="314" t="s">
        <v>0</v>
      </c>
      <c r="D909" s="314" t="s">
        <v>34</v>
      </c>
      <c r="E909" s="318" t="s">
        <v>35</v>
      </c>
      <c r="F909" s="319" t="s">
        <v>36</v>
      </c>
      <c r="G909" s="320" t="s">
        <v>37</v>
      </c>
    </row>
    <row r="910" spans="1:7" s="15" customFormat="1" ht="20.149999999999999" customHeight="1" x14ac:dyDescent="0.2">
      <c r="A910" s="175" t="s">
        <v>686</v>
      </c>
      <c r="B910" s="176" t="s">
        <v>687</v>
      </c>
      <c r="C910" s="314"/>
      <c r="D910" s="314"/>
      <c r="E910" s="318"/>
      <c r="F910" s="319"/>
      <c r="G910" s="320"/>
    </row>
    <row r="911" spans="1:7" ht="20.149999999999999" customHeight="1" x14ac:dyDescent="0.2">
      <c r="A911" s="275"/>
      <c r="B911" s="177"/>
      <c r="C911" s="178" t="s">
        <v>825</v>
      </c>
      <c r="D911" s="179"/>
      <c r="E911" s="180"/>
      <c r="F911" s="181"/>
      <c r="G911" s="182"/>
    </row>
    <row r="912" spans="1:7" ht="20.149999999999999" customHeight="1" x14ac:dyDescent="0.2">
      <c r="A912" s="276"/>
      <c r="B912" s="183">
        <f t="shared" ref="B912:B923" si="114">IF(A912=0,0,VLOOKUP(A912,Tabla_Indices,2,FALSE))</f>
        <v>0</v>
      </c>
      <c r="C912" s="277"/>
      <c r="D912" s="278"/>
      <c r="E912" s="279"/>
      <c r="F912" s="280"/>
      <c r="G912" s="184">
        <f>ROUND(E912*F912,2)</f>
        <v>0</v>
      </c>
    </row>
    <row r="913" spans="1:7" ht="20.149999999999999" customHeight="1" x14ac:dyDescent="0.2">
      <c r="A913" s="281"/>
      <c r="B913" s="183">
        <f t="shared" si="114"/>
        <v>0</v>
      </c>
      <c r="C913" s="277"/>
      <c r="D913" s="278"/>
      <c r="E913" s="279"/>
      <c r="F913" s="280"/>
      <c r="G913" s="184">
        <f t="shared" ref="G913:G923" si="115">ROUND(E913*F913,2)</f>
        <v>0</v>
      </c>
    </row>
    <row r="914" spans="1:7" ht="20.149999999999999" customHeight="1" x14ac:dyDescent="0.2">
      <c r="A914" s="276"/>
      <c r="B914" s="183">
        <f t="shared" si="114"/>
        <v>0</v>
      </c>
      <c r="C914" s="277"/>
      <c r="D914" s="278"/>
      <c r="E914" s="279"/>
      <c r="F914" s="280"/>
      <c r="G914" s="184">
        <f t="shared" si="115"/>
        <v>0</v>
      </c>
    </row>
    <row r="915" spans="1:7" ht="20.149999999999999" customHeight="1" x14ac:dyDescent="0.2">
      <c r="A915" s="276"/>
      <c r="B915" s="183">
        <f t="shared" si="114"/>
        <v>0</v>
      </c>
      <c r="C915" s="277"/>
      <c r="D915" s="278"/>
      <c r="E915" s="279"/>
      <c r="F915" s="280"/>
      <c r="G915" s="184">
        <f t="shared" si="115"/>
        <v>0</v>
      </c>
    </row>
    <row r="916" spans="1:7" ht="20.149999999999999" customHeight="1" x14ac:dyDescent="0.2">
      <c r="A916" s="276"/>
      <c r="B916" s="183">
        <f t="shared" si="114"/>
        <v>0</v>
      </c>
      <c r="C916" s="277"/>
      <c r="D916" s="278"/>
      <c r="E916" s="282"/>
      <c r="F916" s="280"/>
      <c r="G916" s="184">
        <f t="shared" si="115"/>
        <v>0</v>
      </c>
    </row>
    <row r="917" spans="1:7" ht="20.149999999999999" customHeight="1" x14ac:dyDescent="0.2">
      <c r="A917" s="276"/>
      <c r="B917" s="183">
        <f t="shared" si="114"/>
        <v>0</v>
      </c>
      <c r="C917" s="277"/>
      <c r="D917" s="278"/>
      <c r="E917" s="282"/>
      <c r="F917" s="280"/>
      <c r="G917" s="184">
        <f t="shared" si="115"/>
        <v>0</v>
      </c>
    </row>
    <row r="918" spans="1:7" ht="20.149999999999999" customHeight="1" x14ac:dyDescent="0.2">
      <c r="A918" s="276"/>
      <c r="B918" s="183">
        <f t="shared" si="114"/>
        <v>0</v>
      </c>
      <c r="C918" s="277"/>
      <c r="D918" s="278"/>
      <c r="E918" s="279"/>
      <c r="F918" s="280"/>
      <c r="G918" s="184">
        <f t="shared" si="115"/>
        <v>0</v>
      </c>
    </row>
    <row r="919" spans="1:7" ht="20.149999999999999" customHeight="1" x14ac:dyDescent="0.2">
      <c r="A919" s="276"/>
      <c r="B919" s="183">
        <f t="shared" si="114"/>
        <v>0</v>
      </c>
      <c r="C919" s="277"/>
      <c r="D919" s="278"/>
      <c r="E919" s="279"/>
      <c r="F919" s="280"/>
      <c r="G919" s="184">
        <f t="shared" si="115"/>
        <v>0</v>
      </c>
    </row>
    <row r="920" spans="1:7" ht="20.149999999999999" customHeight="1" x14ac:dyDescent="0.2">
      <c r="A920" s="276"/>
      <c r="B920" s="183">
        <f t="shared" si="114"/>
        <v>0</v>
      </c>
      <c r="C920" s="277"/>
      <c r="D920" s="278"/>
      <c r="E920" s="279"/>
      <c r="F920" s="280"/>
      <c r="G920" s="184">
        <f t="shared" si="115"/>
        <v>0</v>
      </c>
    </row>
    <row r="921" spans="1:7" ht="20.149999999999999" customHeight="1" x14ac:dyDescent="0.2">
      <c r="A921" s="276"/>
      <c r="B921" s="183">
        <f t="shared" si="114"/>
        <v>0</v>
      </c>
      <c r="C921" s="277"/>
      <c r="D921" s="278"/>
      <c r="E921" s="279"/>
      <c r="F921" s="280"/>
      <c r="G921" s="184">
        <f t="shared" si="115"/>
        <v>0</v>
      </c>
    </row>
    <row r="922" spans="1:7" ht="20.149999999999999" customHeight="1" x14ac:dyDescent="0.2">
      <c r="A922" s="276"/>
      <c r="B922" s="183">
        <f t="shared" si="114"/>
        <v>0</v>
      </c>
      <c r="C922" s="277"/>
      <c r="D922" s="278"/>
      <c r="E922" s="279"/>
      <c r="F922" s="280"/>
      <c r="G922" s="184">
        <f t="shared" si="115"/>
        <v>0</v>
      </c>
    </row>
    <row r="923" spans="1:7" ht="20.149999999999999" customHeight="1" x14ac:dyDescent="0.2">
      <c r="A923" s="276"/>
      <c r="B923" s="183">
        <f t="shared" si="114"/>
        <v>0</v>
      </c>
      <c r="C923" s="277"/>
      <c r="D923" s="278"/>
      <c r="E923" s="279"/>
      <c r="F923" s="280"/>
      <c r="G923" s="184">
        <f t="shared" si="115"/>
        <v>0</v>
      </c>
    </row>
    <row r="924" spans="1:7" ht="20.149999999999999" customHeight="1" x14ac:dyDescent="0.2">
      <c r="A924" s="185"/>
      <c r="B924" s="171"/>
      <c r="C924" s="171"/>
      <c r="D924" s="166"/>
      <c r="E924" s="167"/>
      <c r="F924" s="186" t="s">
        <v>38</v>
      </c>
      <c r="G924" s="187">
        <f>SUBTOTAL(9,G912:G923)</f>
        <v>0</v>
      </c>
    </row>
    <row r="925" spans="1:7" ht="20.149999999999999" customHeight="1" x14ac:dyDescent="0.2">
      <c r="A925" s="185"/>
      <c r="B925" s="171"/>
      <c r="C925" s="188" t="s">
        <v>826</v>
      </c>
      <c r="D925" s="166"/>
      <c r="E925" s="167"/>
      <c r="F925" s="168"/>
      <c r="G925" s="189"/>
    </row>
    <row r="926" spans="1:7" ht="20.149999999999999" customHeight="1" x14ac:dyDescent="0.2">
      <c r="A926" s="276"/>
      <c r="B926" s="183">
        <f t="shared" ref="B926:B935" si="116">IF(A926=0,0,VLOOKUP(A926,Tabla_Indices,2,FALSE))</f>
        <v>0</v>
      </c>
      <c r="C926" s="283"/>
      <c r="D926" s="278"/>
      <c r="E926" s="279"/>
      <c r="F926" s="280"/>
      <c r="G926" s="184">
        <f>ROUND(E926*F926,2)</f>
        <v>0</v>
      </c>
    </row>
    <row r="927" spans="1:7" ht="20.149999999999999" customHeight="1" x14ac:dyDescent="0.2">
      <c r="A927" s="276"/>
      <c r="B927" s="183">
        <f t="shared" si="116"/>
        <v>0</v>
      </c>
      <c r="C927" s="277"/>
      <c r="D927" s="278"/>
      <c r="E927" s="279"/>
      <c r="F927" s="280"/>
      <c r="G927" s="184">
        <f>ROUND(E927*F927,2)</f>
        <v>0</v>
      </c>
    </row>
    <row r="928" spans="1:7" ht="20.149999999999999" customHeight="1" x14ac:dyDescent="0.2">
      <c r="A928" s="276"/>
      <c r="B928" s="183">
        <f t="shared" si="116"/>
        <v>0</v>
      </c>
      <c r="C928" s="277"/>
      <c r="D928" s="278"/>
      <c r="E928" s="279"/>
      <c r="F928" s="280"/>
      <c r="G928" s="184">
        <f t="shared" ref="G928:G935" si="117">ROUND(E928*F928,2)</f>
        <v>0</v>
      </c>
    </row>
    <row r="929" spans="1:7" ht="20.149999999999999" customHeight="1" x14ac:dyDescent="0.2">
      <c r="A929" s="276"/>
      <c r="B929" s="183">
        <f t="shared" si="116"/>
        <v>0</v>
      </c>
      <c r="C929" s="277"/>
      <c r="D929" s="278"/>
      <c r="E929" s="279"/>
      <c r="F929" s="280"/>
      <c r="G929" s="184">
        <f t="shared" si="117"/>
        <v>0</v>
      </c>
    </row>
    <row r="930" spans="1:7" ht="20.149999999999999" customHeight="1" x14ac:dyDescent="0.2">
      <c r="A930" s="276"/>
      <c r="B930" s="183">
        <f t="shared" si="116"/>
        <v>0</v>
      </c>
      <c r="C930" s="277"/>
      <c r="D930" s="278"/>
      <c r="E930" s="279"/>
      <c r="F930" s="280"/>
      <c r="G930" s="184">
        <f t="shared" si="117"/>
        <v>0</v>
      </c>
    </row>
    <row r="931" spans="1:7" ht="20.149999999999999" customHeight="1" x14ac:dyDescent="0.2">
      <c r="A931" s="276"/>
      <c r="B931" s="183">
        <f t="shared" si="116"/>
        <v>0</v>
      </c>
      <c r="C931" s="277"/>
      <c r="D931" s="278"/>
      <c r="E931" s="279"/>
      <c r="F931" s="280"/>
      <c r="G931" s="184">
        <f t="shared" si="117"/>
        <v>0</v>
      </c>
    </row>
    <row r="932" spans="1:7" ht="20.149999999999999" customHeight="1" x14ac:dyDescent="0.2">
      <c r="A932" s="276"/>
      <c r="B932" s="183">
        <f t="shared" si="116"/>
        <v>0</v>
      </c>
      <c r="C932" s="277"/>
      <c r="D932" s="278"/>
      <c r="E932" s="279"/>
      <c r="F932" s="280"/>
      <c r="G932" s="184">
        <f t="shared" si="117"/>
        <v>0</v>
      </c>
    </row>
    <row r="933" spans="1:7" ht="20.149999999999999" customHeight="1" x14ac:dyDescent="0.2">
      <c r="A933" s="276"/>
      <c r="B933" s="183">
        <f t="shared" si="116"/>
        <v>0</v>
      </c>
      <c r="C933" s="277"/>
      <c r="D933" s="278"/>
      <c r="E933" s="279"/>
      <c r="F933" s="280"/>
      <c r="G933" s="184">
        <f t="shared" si="117"/>
        <v>0</v>
      </c>
    </row>
    <row r="934" spans="1:7" ht="20.149999999999999" customHeight="1" x14ac:dyDescent="0.2">
      <c r="A934" s="276"/>
      <c r="B934" s="183">
        <f t="shared" si="116"/>
        <v>0</v>
      </c>
      <c r="C934" s="277"/>
      <c r="D934" s="278"/>
      <c r="E934" s="279"/>
      <c r="F934" s="280"/>
      <c r="G934" s="184">
        <f t="shared" si="117"/>
        <v>0</v>
      </c>
    </row>
    <row r="935" spans="1:7" ht="20.149999999999999" customHeight="1" x14ac:dyDescent="0.2">
      <c r="A935" s="276"/>
      <c r="B935" s="183">
        <f t="shared" si="116"/>
        <v>0</v>
      </c>
      <c r="C935" s="277"/>
      <c r="D935" s="278"/>
      <c r="E935" s="279"/>
      <c r="F935" s="280"/>
      <c r="G935" s="184">
        <f t="shared" si="117"/>
        <v>0</v>
      </c>
    </row>
    <row r="936" spans="1:7" ht="20.149999999999999" customHeight="1" x14ac:dyDescent="0.2">
      <c r="A936" s="185"/>
      <c r="B936" s="171"/>
      <c r="C936" s="171"/>
      <c r="D936" s="166"/>
      <c r="E936" s="167"/>
      <c r="F936" s="186" t="s">
        <v>39</v>
      </c>
      <c r="G936" s="187">
        <f>SUBTOTAL(9,G926:G935)</f>
        <v>0</v>
      </c>
    </row>
    <row r="937" spans="1:7" ht="20.149999999999999" customHeight="1" x14ac:dyDescent="0.2">
      <c r="A937" s="185"/>
      <c r="B937" s="171"/>
      <c r="C937" s="188" t="s">
        <v>827</v>
      </c>
      <c r="D937" s="166"/>
      <c r="E937" s="167"/>
      <c r="F937" s="171"/>
      <c r="G937" s="189"/>
    </row>
    <row r="938" spans="1:7" ht="20.149999999999999" customHeight="1" x14ac:dyDescent="0.2">
      <c r="A938" s="276"/>
      <c r="B938" s="183">
        <f t="shared" ref="B938:B946" si="118">IF(A938=0,0,VLOOKUP(A938,Tabla_Indices,2,FALSE))</f>
        <v>0</v>
      </c>
      <c r="C938" s="277"/>
      <c r="D938" s="278"/>
      <c r="E938" s="279"/>
      <c r="F938" s="284"/>
      <c r="G938" s="190">
        <f>ROUND(E938*F938,2)</f>
        <v>0</v>
      </c>
    </row>
    <row r="939" spans="1:7" ht="20.149999999999999" customHeight="1" x14ac:dyDescent="0.2">
      <c r="A939" s="276"/>
      <c r="B939" s="183">
        <f t="shared" si="118"/>
        <v>0</v>
      </c>
      <c r="C939" s="283"/>
      <c r="D939" s="278"/>
      <c r="E939" s="279"/>
      <c r="F939" s="280"/>
      <c r="G939" s="190">
        <f>ROUND(E939*F939,2)</f>
        <v>0</v>
      </c>
    </row>
    <row r="940" spans="1:7" ht="20.149999999999999" customHeight="1" x14ac:dyDescent="0.2">
      <c r="A940" s="276"/>
      <c r="B940" s="183">
        <f t="shared" si="118"/>
        <v>0</v>
      </c>
      <c r="C940" s="285"/>
      <c r="D940" s="278"/>
      <c r="E940" s="279"/>
      <c r="F940" s="280"/>
      <c r="G940" s="190">
        <f>ROUND(E940*F940,2)</f>
        <v>0</v>
      </c>
    </row>
    <row r="941" spans="1:7" ht="20.149999999999999" customHeight="1" x14ac:dyDescent="0.2">
      <c r="A941" s="276"/>
      <c r="B941" s="183">
        <f t="shared" si="118"/>
        <v>0</v>
      </c>
      <c r="C941" s="285"/>
      <c r="D941" s="278"/>
      <c r="E941" s="279"/>
      <c r="F941" s="280"/>
      <c r="G941" s="190">
        <f>ROUND(E941*F941,2)</f>
        <v>0</v>
      </c>
    </row>
    <row r="942" spans="1:7" ht="20.149999999999999" customHeight="1" x14ac:dyDescent="0.2">
      <c r="A942" s="276"/>
      <c r="B942" s="183">
        <f t="shared" si="118"/>
        <v>0</v>
      </c>
      <c r="C942" s="285"/>
      <c r="D942" s="278"/>
      <c r="E942" s="279"/>
      <c r="F942" s="280"/>
      <c r="G942" s="190">
        <f t="shared" ref="G942:G946" si="119">ROUND(E942*F942,2)</f>
        <v>0</v>
      </c>
    </row>
    <row r="943" spans="1:7" ht="20.149999999999999" customHeight="1" x14ac:dyDescent="0.2">
      <c r="A943" s="276"/>
      <c r="B943" s="183">
        <f t="shared" si="118"/>
        <v>0</v>
      </c>
      <c r="C943" s="285"/>
      <c r="D943" s="278"/>
      <c r="E943" s="279"/>
      <c r="F943" s="280"/>
      <c r="G943" s="190">
        <f t="shared" si="119"/>
        <v>0</v>
      </c>
    </row>
    <row r="944" spans="1:7" ht="20.149999999999999" customHeight="1" x14ac:dyDescent="0.2">
      <c r="A944" s="276"/>
      <c r="B944" s="183">
        <f t="shared" si="118"/>
        <v>0</v>
      </c>
      <c r="C944" s="277"/>
      <c r="D944" s="278"/>
      <c r="E944" s="279"/>
      <c r="F944" s="280"/>
      <c r="G944" s="190">
        <f t="shared" si="119"/>
        <v>0</v>
      </c>
    </row>
    <row r="945" spans="1:7" ht="20.149999999999999" customHeight="1" x14ac:dyDescent="0.2">
      <c r="A945" s="276"/>
      <c r="B945" s="183">
        <f t="shared" si="118"/>
        <v>0</v>
      </c>
      <c r="C945" s="277"/>
      <c r="D945" s="278"/>
      <c r="E945" s="279"/>
      <c r="F945" s="280"/>
      <c r="G945" s="190">
        <f t="shared" si="119"/>
        <v>0</v>
      </c>
    </row>
    <row r="946" spans="1:7" ht="20.149999999999999" customHeight="1" x14ac:dyDescent="0.2">
      <c r="A946" s="276"/>
      <c r="B946" s="183">
        <f t="shared" si="118"/>
        <v>0</v>
      </c>
      <c r="C946" s="277"/>
      <c r="D946" s="278"/>
      <c r="E946" s="279"/>
      <c r="F946" s="280"/>
      <c r="G946" s="190">
        <f t="shared" si="119"/>
        <v>0</v>
      </c>
    </row>
    <row r="947" spans="1:7" ht="20.149999999999999" customHeight="1" x14ac:dyDescent="0.2">
      <c r="A947" s="191"/>
      <c r="B947" s="166"/>
      <c r="C947" s="171"/>
      <c r="D947" s="166"/>
      <c r="E947" s="167"/>
      <c r="F947" s="186" t="s">
        <v>40</v>
      </c>
      <c r="G947" s="187">
        <f>SUBTOTAL(9,G938:G946)</f>
        <v>0</v>
      </c>
    </row>
    <row r="948" spans="1:7" ht="20.149999999999999" customHeight="1" thickBot="1" x14ac:dyDescent="0.25">
      <c r="A948" s="192"/>
      <c r="B948" s="193"/>
      <c r="C948" s="194"/>
      <c r="D948" s="193"/>
      <c r="E948" s="195"/>
      <c r="F948" s="196"/>
      <c r="G948" s="197"/>
    </row>
    <row r="949" spans="1:7" ht="20.149999999999999" customHeight="1" thickBot="1" x14ac:dyDescent="0.25">
      <c r="A949" s="252" t="str">
        <f>B907</f>
        <v>6-1</v>
      </c>
      <c r="B949" s="250" t="str">
        <f>C907</f>
        <v>Juntas en losas</v>
      </c>
      <c r="C949" s="198"/>
      <c r="D949" s="198" t="s">
        <v>41</v>
      </c>
      <c r="E949" s="199"/>
      <c r="F949" s="200" t="s">
        <v>42</v>
      </c>
      <c r="G949" s="201">
        <f>SUBTOTAL(9,G912:G948)</f>
        <v>0</v>
      </c>
    </row>
    <row r="950" spans="1:7" ht="20.149999999999999" customHeight="1" thickTop="1" thickBot="1" x14ac:dyDescent="0.25"/>
    <row r="951" spans="1:7" ht="20.149999999999999" customHeight="1" thickTop="1" x14ac:dyDescent="0.2">
      <c r="A951" s="315" t="s">
        <v>44</v>
      </c>
      <c r="B951" s="316"/>
      <c r="C951" s="316"/>
      <c r="D951" s="316"/>
      <c r="E951" s="316"/>
      <c r="F951" s="316"/>
      <c r="G951" s="317"/>
    </row>
    <row r="952" spans="1:7" ht="20.149999999999999" customHeight="1" x14ac:dyDescent="0.2">
      <c r="A952" s="156" t="s">
        <v>823</v>
      </c>
      <c r="B952" s="157" t="str">
        <f>Comitente</f>
        <v>DIRECCIÓN ARQUITECTURA</v>
      </c>
      <c r="C952" s="158"/>
      <c r="D952" s="159"/>
      <c r="E952" s="159"/>
      <c r="F952" s="160"/>
      <c r="G952" s="161"/>
    </row>
    <row r="953" spans="1:7" ht="20.149999999999999" customHeight="1" x14ac:dyDescent="0.2">
      <c r="A953" s="156" t="s">
        <v>824</v>
      </c>
      <c r="B953" s="157">
        <f>Contratista</f>
        <v>0</v>
      </c>
      <c r="C953" s="162"/>
      <c r="D953" s="162"/>
      <c r="E953" s="162"/>
      <c r="F953" s="157"/>
      <c r="G953" s="163"/>
    </row>
    <row r="954" spans="1:7" ht="20.149999999999999" customHeight="1" x14ac:dyDescent="0.2">
      <c r="A954" s="156" t="s">
        <v>31</v>
      </c>
      <c r="B954" s="157" t="str">
        <f>Obra</f>
        <v>CONSOLIDACION ESTRUCTURAL EDIFICIO 9 DE JULIO</v>
      </c>
      <c r="C954" s="162"/>
      <c r="D954" s="162"/>
      <c r="E954" s="162"/>
      <c r="F954" s="157" t="s">
        <v>45</v>
      </c>
      <c r="G954" s="163">
        <f>Fecha_Base</f>
        <v>0</v>
      </c>
    </row>
    <row r="955" spans="1:7" ht="20.149999999999999" customHeight="1" x14ac:dyDescent="0.2">
      <c r="A955" s="164" t="s">
        <v>822</v>
      </c>
      <c r="B955" s="165" t="str">
        <f>Ubicación</f>
        <v>DEPARTAMENTO CAPITAL</v>
      </c>
      <c r="C955" s="165"/>
      <c r="D955" s="166"/>
      <c r="E955" s="167"/>
      <c r="F955" s="168"/>
      <c r="G955" s="169"/>
    </row>
    <row r="956" spans="1:7" ht="20.149999999999999" customHeight="1" x14ac:dyDescent="0.2">
      <c r="A956" s="164" t="s">
        <v>46</v>
      </c>
      <c r="B956" s="286">
        <v>6</v>
      </c>
      <c r="C956" s="171" t="str">
        <f>IF(B956="","",VLOOKUP(B956,Computo_Presupuesto,2,FALSE))</f>
        <v>JUNTAS</v>
      </c>
      <c r="D956" s="172"/>
      <c r="E956" s="167"/>
      <c r="F956" s="168"/>
      <c r="G956" s="169"/>
    </row>
    <row r="957" spans="1:7" ht="20.149999999999999" customHeight="1" x14ac:dyDescent="0.2">
      <c r="A957" s="164" t="s">
        <v>32</v>
      </c>
      <c r="B957" s="262" t="s">
        <v>1612</v>
      </c>
      <c r="C957" s="171" t="str">
        <f>IF(B957=0,"",VLOOKUP(B957,Computo_Presupuesto,2,FALSE))</f>
        <v>Juntas en columnas perimetrales</v>
      </c>
      <c r="D957" s="166"/>
      <c r="E957" s="167"/>
      <c r="F957" s="165" t="s">
        <v>33</v>
      </c>
      <c r="G957" s="173" t="str">
        <f>IF(B957=0,"",VLOOKUP(B957,Computo_Presupuesto,4,FALSE))</f>
        <v>gl</v>
      </c>
    </row>
    <row r="958" spans="1:7" ht="20.149999999999999" customHeight="1" x14ac:dyDescent="0.2">
      <c r="A958" s="164"/>
      <c r="B958" s="165"/>
      <c r="C958" s="171"/>
      <c r="D958" s="166"/>
      <c r="E958" s="167"/>
      <c r="F958" s="171"/>
      <c r="G958" s="174"/>
    </row>
    <row r="959" spans="1:7" ht="20.149999999999999" customHeight="1" x14ac:dyDescent="0.2">
      <c r="A959" s="312" t="s">
        <v>685</v>
      </c>
      <c r="B959" s="313"/>
      <c r="C959" s="314" t="s">
        <v>0</v>
      </c>
      <c r="D959" s="314" t="s">
        <v>34</v>
      </c>
      <c r="E959" s="318" t="s">
        <v>35</v>
      </c>
      <c r="F959" s="319" t="s">
        <v>36</v>
      </c>
      <c r="G959" s="320" t="s">
        <v>37</v>
      </c>
    </row>
    <row r="960" spans="1:7" ht="20.149999999999999" customHeight="1" x14ac:dyDescent="0.2">
      <c r="A960" s="175" t="s">
        <v>686</v>
      </c>
      <c r="B960" s="176" t="s">
        <v>687</v>
      </c>
      <c r="C960" s="314"/>
      <c r="D960" s="314"/>
      <c r="E960" s="318"/>
      <c r="F960" s="319"/>
      <c r="G960" s="320"/>
    </row>
    <row r="961" spans="1:7" ht="20.149999999999999" customHeight="1" x14ac:dyDescent="0.2">
      <c r="A961" s="275"/>
      <c r="B961" s="177"/>
      <c r="C961" s="178" t="s">
        <v>825</v>
      </c>
      <c r="D961" s="179"/>
      <c r="E961" s="180"/>
      <c r="F961" s="181"/>
      <c r="G961" s="182"/>
    </row>
    <row r="962" spans="1:7" ht="20.149999999999999" customHeight="1" x14ac:dyDescent="0.2">
      <c r="A962" s="276"/>
      <c r="B962" s="183">
        <f t="shared" ref="B962:B973" si="120">IF(A962=0,0,VLOOKUP(A962,Tabla_Indices,2,FALSE))</f>
        <v>0</v>
      </c>
      <c r="C962" s="277"/>
      <c r="D962" s="278"/>
      <c r="E962" s="279"/>
      <c r="F962" s="280"/>
      <c r="G962" s="184">
        <f>ROUND(E962*F962,2)</f>
        <v>0</v>
      </c>
    </row>
    <row r="963" spans="1:7" ht="20.149999999999999" customHeight="1" x14ac:dyDescent="0.2">
      <c r="A963" s="281"/>
      <c r="B963" s="183">
        <f t="shared" si="120"/>
        <v>0</v>
      </c>
      <c r="C963" s="277"/>
      <c r="D963" s="278"/>
      <c r="E963" s="279"/>
      <c r="F963" s="280"/>
      <c r="G963" s="184">
        <f t="shared" ref="G963:G973" si="121">ROUND(E963*F963,2)</f>
        <v>0</v>
      </c>
    </row>
    <row r="964" spans="1:7" ht="20.149999999999999" customHeight="1" x14ac:dyDescent="0.2">
      <c r="A964" s="276"/>
      <c r="B964" s="183">
        <f t="shared" si="120"/>
        <v>0</v>
      </c>
      <c r="C964" s="277"/>
      <c r="D964" s="278"/>
      <c r="E964" s="279"/>
      <c r="F964" s="280"/>
      <c r="G964" s="184">
        <f t="shared" si="121"/>
        <v>0</v>
      </c>
    </row>
    <row r="965" spans="1:7" ht="20.149999999999999" customHeight="1" x14ac:dyDescent="0.2">
      <c r="A965" s="276"/>
      <c r="B965" s="183">
        <f t="shared" si="120"/>
        <v>0</v>
      </c>
      <c r="C965" s="277"/>
      <c r="D965" s="278"/>
      <c r="E965" s="279"/>
      <c r="F965" s="280"/>
      <c r="G965" s="184">
        <f t="shared" si="121"/>
        <v>0</v>
      </c>
    </row>
    <row r="966" spans="1:7" ht="20.149999999999999" customHeight="1" x14ac:dyDescent="0.2">
      <c r="A966" s="276"/>
      <c r="B966" s="183">
        <f t="shared" si="120"/>
        <v>0</v>
      </c>
      <c r="C966" s="277"/>
      <c r="D966" s="278"/>
      <c r="E966" s="282"/>
      <c r="F966" s="280"/>
      <c r="G966" s="184">
        <f t="shared" si="121"/>
        <v>0</v>
      </c>
    </row>
    <row r="967" spans="1:7" ht="20.149999999999999" customHeight="1" x14ac:dyDescent="0.2">
      <c r="A967" s="276"/>
      <c r="B967" s="183">
        <f t="shared" si="120"/>
        <v>0</v>
      </c>
      <c r="C967" s="277"/>
      <c r="D967" s="278"/>
      <c r="E967" s="282"/>
      <c r="F967" s="280"/>
      <c r="G967" s="184">
        <f t="shared" si="121"/>
        <v>0</v>
      </c>
    </row>
    <row r="968" spans="1:7" ht="20.149999999999999" customHeight="1" x14ac:dyDescent="0.2">
      <c r="A968" s="276"/>
      <c r="B968" s="183">
        <f t="shared" si="120"/>
        <v>0</v>
      </c>
      <c r="C968" s="277"/>
      <c r="D968" s="278"/>
      <c r="E968" s="279"/>
      <c r="F968" s="280"/>
      <c r="G968" s="184">
        <f t="shared" si="121"/>
        <v>0</v>
      </c>
    </row>
    <row r="969" spans="1:7" ht="20.149999999999999" customHeight="1" x14ac:dyDescent="0.2">
      <c r="A969" s="276"/>
      <c r="B969" s="183">
        <f t="shared" si="120"/>
        <v>0</v>
      </c>
      <c r="C969" s="277"/>
      <c r="D969" s="278"/>
      <c r="E969" s="279"/>
      <c r="F969" s="280"/>
      <c r="G969" s="184">
        <f t="shared" si="121"/>
        <v>0</v>
      </c>
    </row>
    <row r="970" spans="1:7" ht="20.149999999999999" customHeight="1" x14ac:dyDescent="0.2">
      <c r="A970" s="276"/>
      <c r="B970" s="183">
        <f t="shared" si="120"/>
        <v>0</v>
      </c>
      <c r="C970" s="277"/>
      <c r="D970" s="278"/>
      <c r="E970" s="279"/>
      <c r="F970" s="280"/>
      <c r="G970" s="184">
        <f t="shared" si="121"/>
        <v>0</v>
      </c>
    </row>
    <row r="971" spans="1:7" ht="20.149999999999999" customHeight="1" x14ac:dyDescent="0.2">
      <c r="A971" s="276"/>
      <c r="B971" s="183">
        <f t="shared" si="120"/>
        <v>0</v>
      </c>
      <c r="C971" s="277"/>
      <c r="D971" s="278"/>
      <c r="E971" s="279"/>
      <c r="F971" s="280"/>
      <c r="G971" s="184">
        <f t="shared" si="121"/>
        <v>0</v>
      </c>
    </row>
    <row r="972" spans="1:7" ht="20.149999999999999" customHeight="1" x14ac:dyDescent="0.2">
      <c r="A972" s="276"/>
      <c r="B972" s="183">
        <f t="shared" si="120"/>
        <v>0</v>
      </c>
      <c r="C972" s="277"/>
      <c r="D972" s="278"/>
      <c r="E972" s="279"/>
      <c r="F972" s="280"/>
      <c r="G972" s="184">
        <f t="shared" si="121"/>
        <v>0</v>
      </c>
    </row>
    <row r="973" spans="1:7" ht="20.149999999999999" customHeight="1" x14ac:dyDescent="0.2">
      <c r="A973" s="276"/>
      <c r="B973" s="183">
        <f t="shared" si="120"/>
        <v>0</v>
      </c>
      <c r="C973" s="277"/>
      <c r="D973" s="278"/>
      <c r="E973" s="279"/>
      <c r="F973" s="280"/>
      <c r="G973" s="184">
        <f t="shared" si="121"/>
        <v>0</v>
      </c>
    </row>
    <row r="974" spans="1:7" ht="20.149999999999999" customHeight="1" x14ac:dyDescent="0.2">
      <c r="A974" s="185"/>
      <c r="B974" s="171"/>
      <c r="C974" s="171"/>
      <c r="D974" s="166"/>
      <c r="E974" s="167"/>
      <c r="F974" s="186" t="s">
        <v>38</v>
      </c>
      <c r="G974" s="187">
        <f>SUBTOTAL(9,G962:G973)</f>
        <v>0</v>
      </c>
    </row>
    <row r="975" spans="1:7" ht="20.149999999999999" customHeight="1" x14ac:dyDescent="0.2">
      <c r="A975" s="185"/>
      <c r="B975" s="171"/>
      <c r="C975" s="188" t="s">
        <v>826</v>
      </c>
      <c r="D975" s="166"/>
      <c r="E975" s="167"/>
      <c r="F975" s="168"/>
      <c r="G975" s="189"/>
    </row>
    <row r="976" spans="1:7" ht="20.149999999999999" customHeight="1" x14ac:dyDescent="0.2">
      <c r="A976" s="276"/>
      <c r="B976" s="183">
        <f t="shared" ref="B976:B985" si="122">IF(A976=0,0,VLOOKUP(A976,Tabla_Indices,2,FALSE))</f>
        <v>0</v>
      </c>
      <c r="C976" s="283"/>
      <c r="D976" s="278"/>
      <c r="E976" s="279"/>
      <c r="F976" s="280"/>
      <c r="G976" s="184">
        <f>ROUND(E976*F976,2)</f>
        <v>0</v>
      </c>
    </row>
    <row r="977" spans="1:7" ht="20.149999999999999" customHeight="1" x14ac:dyDescent="0.2">
      <c r="A977" s="276"/>
      <c r="B977" s="183">
        <f t="shared" si="122"/>
        <v>0</v>
      </c>
      <c r="C977" s="277"/>
      <c r="D977" s="278"/>
      <c r="E977" s="279"/>
      <c r="F977" s="280"/>
      <c r="G977" s="184">
        <f>ROUND(E977*F977,2)</f>
        <v>0</v>
      </c>
    </row>
    <row r="978" spans="1:7" ht="20.149999999999999" customHeight="1" x14ac:dyDescent="0.2">
      <c r="A978" s="276"/>
      <c r="B978" s="183">
        <f t="shared" si="122"/>
        <v>0</v>
      </c>
      <c r="C978" s="277"/>
      <c r="D978" s="278"/>
      <c r="E978" s="279"/>
      <c r="F978" s="280"/>
      <c r="G978" s="184">
        <f t="shared" ref="G978:G985" si="123">ROUND(E978*F978,2)</f>
        <v>0</v>
      </c>
    </row>
    <row r="979" spans="1:7" ht="20.149999999999999" customHeight="1" x14ac:dyDescent="0.2">
      <c r="A979" s="276"/>
      <c r="B979" s="183">
        <f t="shared" si="122"/>
        <v>0</v>
      </c>
      <c r="C979" s="277"/>
      <c r="D979" s="278"/>
      <c r="E979" s="279"/>
      <c r="F979" s="280"/>
      <c r="G979" s="184">
        <f t="shared" si="123"/>
        <v>0</v>
      </c>
    </row>
    <row r="980" spans="1:7" ht="20.149999999999999" customHeight="1" x14ac:dyDescent="0.2">
      <c r="A980" s="276"/>
      <c r="B980" s="183">
        <f t="shared" si="122"/>
        <v>0</v>
      </c>
      <c r="C980" s="277"/>
      <c r="D980" s="278"/>
      <c r="E980" s="279"/>
      <c r="F980" s="280"/>
      <c r="G980" s="184">
        <f t="shared" si="123"/>
        <v>0</v>
      </c>
    </row>
    <row r="981" spans="1:7" ht="20.149999999999999" customHeight="1" x14ac:dyDescent="0.2">
      <c r="A981" s="276"/>
      <c r="B981" s="183">
        <f t="shared" si="122"/>
        <v>0</v>
      </c>
      <c r="C981" s="277"/>
      <c r="D981" s="278"/>
      <c r="E981" s="279"/>
      <c r="F981" s="280"/>
      <c r="G981" s="184">
        <f t="shared" si="123"/>
        <v>0</v>
      </c>
    </row>
    <row r="982" spans="1:7" ht="20.149999999999999" customHeight="1" x14ac:dyDescent="0.2">
      <c r="A982" s="276"/>
      <c r="B982" s="183">
        <f t="shared" si="122"/>
        <v>0</v>
      </c>
      <c r="C982" s="277"/>
      <c r="D982" s="278"/>
      <c r="E982" s="279"/>
      <c r="F982" s="280"/>
      <c r="G982" s="184">
        <f t="shared" si="123"/>
        <v>0</v>
      </c>
    </row>
    <row r="983" spans="1:7" ht="20.149999999999999" customHeight="1" x14ac:dyDescent="0.2">
      <c r="A983" s="276"/>
      <c r="B983" s="183">
        <f t="shared" si="122"/>
        <v>0</v>
      </c>
      <c r="C983" s="277"/>
      <c r="D983" s="278"/>
      <c r="E983" s="279"/>
      <c r="F983" s="280"/>
      <c r="G983" s="184">
        <f t="shared" si="123"/>
        <v>0</v>
      </c>
    </row>
    <row r="984" spans="1:7" ht="20.149999999999999" customHeight="1" x14ac:dyDescent="0.2">
      <c r="A984" s="276"/>
      <c r="B984" s="183">
        <f t="shared" si="122"/>
        <v>0</v>
      </c>
      <c r="C984" s="277"/>
      <c r="D984" s="278"/>
      <c r="E984" s="279"/>
      <c r="F984" s="280"/>
      <c r="G984" s="184">
        <f t="shared" si="123"/>
        <v>0</v>
      </c>
    </row>
    <row r="985" spans="1:7" ht="20.149999999999999" customHeight="1" x14ac:dyDescent="0.2">
      <c r="A985" s="276"/>
      <c r="B985" s="183">
        <f t="shared" si="122"/>
        <v>0</v>
      </c>
      <c r="C985" s="277"/>
      <c r="D985" s="278"/>
      <c r="E985" s="279"/>
      <c r="F985" s="280"/>
      <c r="G985" s="184">
        <f t="shared" si="123"/>
        <v>0</v>
      </c>
    </row>
    <row r="986" spans="1:7" ht="20.149999999999999" customHeight="1" x14ac:dyDescent="0.2">
      <c r="A986" s="185"/>
      <c r="B986" s="171"/>
      <c r="C986" s="171"/>
      <c r="D986" s="166"/>
      <c r="E986" s="167"/>
      <c r="F986" s="186" t="s">
        <v>39</v>
      </c>
      <c r="G986" s="187">
        <f>SUBTOTAL(9,G976:G985)</f>
        <v>0</v>
      </c>
    </row>
    <row r="987" spans="1:7" ht="20.149999999999999" customHeight="1" x14ac:dyDescent="0.2">
      <c r="A987" s="185"/>
      <c r="B987" s="171"/>
      <c r="C987" s="188" t="s">
        <v>827</v>
      </c>
      <c r="D987" s="166"/>
      <c r="E987" s="167"/>
      <c r="F987" s="171"/>
      <c r="G987" s="189"/>
    </row>
    <row r="988" spans="1:7" ht="20.149999999999999" customHeight="1" x14ac:dyDescent="0.2">
      <c r="A988" s="276"/>
      <c r="B988" s="183">
        <f t="shared" ref="B988:B996" si="124">IF(A988=0,0,VLOOKUP(A988,Tabla_Indices,2,FALSE))</f>
        <v>0</v>
      </c>
      <c r="C988" s="277"/>
      <c r="D988" s="278"/>
      <c r="E988" s="279"/>
      <c r="F988" s="284"/>
      <c r="G988" s="190">
        <f>ROUND(E988*F988,2)</f>
        <v>0</v>
      </c>
    </row>
    <row r="989" spans="1:7" ht="20.149999999999999" customHeight="1" x14ac:dyDescent="0.2">
      <c r="A989" s="276"/>
      <c r="B989" s="183">
        <f t="shared" si="124"/>
        <v>0</v>
      </c>
      <c r="C989" s="283"/>
      <c r="D989" s="278"/>
      <c r="E989" s="279"/>
      <c r="F989" s="280"/>
      <c r="G989" s="190">
        <f>ROUND(E989*F989,2)</f>
        <v>0</v>
      </c>
    </row>
    <row r="990" spans="1:7" ht="20.149999999999999" customHeight="1" x14ac:dyDescent="0.2">
      <c r="A990" s="276"/>
      <c r="B990" s="183">
        <f t="shared" si="124"/>
        <v>0</v>
      </c>
      <c r="C990" s="285"/>
      <c r="D990" s="278"/>
      <c r="E990" s="279"/>
      <c r="F990" s="280"/>
      <c r="G990" s="190">
        <f>ROUND(E990*F990,2)</f>
        <v>0</v>
      </c>
    </row>
    <row r="991" spans="1:7" ht="20.149999999999999" customHeight="1" x14ac:dyDescent="0.2">
      <c r="A991" s="276"/>
      <c r="B991" s="183">
        <f t="shared" si="124"/>
        <v>0</v>
      </c>
      <c r="C991" s="285"/>
      <c r="D991" s="278"/>
      <c r="E991" s="279"/>
      <c r="F991" s="280"/>
      <c r="G991" s="190">
        <f>ROUND(E991*F991,2)</f>
        <v>0</v>
      </c>
    </row>
    <row r="992" spans="1:7" ht="20.149999999999999" customHeight="1" x14ac:dyDescent="0.2">
      <c r="A992" s="276"/>
      <c r="B992" s="183">
        <f t="shared" si="124"/>
        <v>0</v>
      </c>
      <c r="C992" s="285"/>
      <c r="D992" s="278"/>
      <c r="E992" s="279"/>
      <c r="F992" s="280"/>
      <c r="G992" s="190">
        <f t="shared" ref="G992:G996" si="125">ROUND(E992*F992,2)</f>
        <v>0</v>
      </c>
    </row>
    <row r="993" spans="1:7" ht="20.149999999999999" customHeight="1" x14ac:dyDescent="0.2">
      <c r="A993" s="276"/>
      <c r="B993" s="183">
        <f t="shared" si="124"/>
        <v>0</v>
      </c>
      <c r="C993" s="285"/>
      <c r="D993" s="278"/>
      <c r="E993" s="279"/>
      <c r="F993" s="280"/>
      <c r="G993" s="190">
        <f t="shared" si="125"/>
        <v>0</v>
      </c>
    </row>
    <row r="994" spans="1:7" ht="20.149999999999999" customHeight="1" x14ac:dyDescent="0.2">
      <c r="A994" s="276"/>
      <c r="B994" s="183">
        <f t="shared" si="124"/>
        <v>0</v>
      </c>
      <c r="C994" s="277"/>
      <c r="D994" s="278"/>
      <c r="E994" s="279"/>
      <c r="F994" s="280"/>
      <c r="G994" s="190">
        <f t="shared" si="125"/>
        <v>0</v>
      </c>
    </row>
    <row r="995" spans="1:7" ht="20.149999999999999" customHeight="1" x14ac:dyDescent="0.2">
      <c r="A995" s="276"/>
      <c r="B995" s="183">
        <f t="shared" si="124"/>
        <v>0</v>
      </c>
      <c r="C995" s="277"/>
      <c r="D995" s="278"/>
      <c r="E995" s="279"/>
      <c r="F995" s="280"/>
      <c r="G995" s="190">
        <f t="shared" si="125"/>
        <v>0</v>
      </c>
    </row>
    <row r="996" spans="1:7" ht="20.149999999999999" customHeight="1" x14ac:dyDescent="0.2">
      <c r="A996" s="276"/>
      <c r="B996" s="183">
        <f t="shared" si="124"/>
        <v>0</v>
      </c>
      <c r="C996" s="277"/>
      <c r="D996" s="278"/>
      <c r="E996" s="279"/>
      <c r="F996" s="280"/>
      <c r="G996" s="190">
        <f t="shared" si="125"/>
        <v>0</v>
      </c>
    </row>
    <row r="997" spans="1:7" ht="20.149999999999999" customHeight="1" x14ac:dyDescent="0.2">
      <c r="A997" s="191"/>
      <c r="B997" s="166"/>
      <c r="C997" s="171"/>
      <c r="D997" s="166"/>
      <c r="E997" s="167"/>
      <c r="F997" s="186" t="s">
        <v>40</v>
      </c>
      <c r="G997" s="187">
        <f>SUBTOTAL(9,G988:G996)</f>
        <v>0</v>
      </c>
    </row>
    <row r="998" spans="1:7" ht="20.149999999999999" customHeight="1" thickBot="1" x14ac:dyDescent="0.25">
      <c r="A998" s="192"/>
      <c r="B998" s="193"/>
      <c r="C998" s="194"/>
      <c r="D998" s="193"/>
      <c r="E998" s="195"/>
      <c r="F998" s="196"/>
      <c r="G998" s="197"/>
    </row>
    <row r="999" spans="1:7" ht="20.149999999999999" customHeight="1" thickBot="1" x14ac:dyDescent="0.25">
      <c r="A999" s="252" t="str">
        <f>B957</f>
        <v>6-2</v>
      </c>
      <c r="B999" s="250" t="str">
        <f>C957</f>
        <v>Juntas en columnas perimetrales</v>
      </c>
      <c r="C999" s="198"/>
      <c r="D999" s="198" t="s">
        <v>41</v>
      </c>
      <c r="E999" s="199"/>
      <c r="F999" s="200" t="s">
        <v>42</v>
      </c>
      <c r="G999" s="201">
        <f>SUBTOTAL(9,G962:G998)</f>
        <v>0</v>
      </c>
    </row>
    <row r="1000" spans="1:7" ht="20.149999999999999" customHeight="1" thickTop="1" thickBot="1" x14ac:dyDescent="0.25"/>
    <row r="1001" spans="1:7" ht="20.149999999999999" customHeight="1" thickTop="1" x14ac:dyDescent="0.2">
      <c r="A1001" s="315" t="s">
        <v>44</v>
      </c>
      <c r="B1001" s="316"/>
      <c r="C1001" s="316"/>
      <c r="D1001" s="316"/>
      <c r="E1001" s="316"/>
      <c r="F1001" s="316"/>
      <c r="G1001" s="317"/>
    </row>
    <row r="1002" spans="1:7" ht="20.149999999999999" customHeight="1" x14ac:dyDescent="0.2">
      <c r="A1002" s="156" t="s">
        <v>823</v>
      </c>
      <c r="B1002" s="157" t="str">
        <f>Comitente</f>
        <v>DIRECCIÓN ARQUITECTURA</v>
      </c>
      <c r="C1002" s="158"/>
      <c r="D1002" s="159"/>
      <c r="E1002" s="159"/>
      <c r="F1002" s="160"/>
      <c r="G1002" s="161"/>
    </row>
    <row r="1003" spans="1:7" ht="20.149999999999999" customHeight="1" x14ac:dyDescent="0.2">
      <c r="A1003" s="156" t="s">
        <v>824</v>
      </c>
      <c r="B1003" s="157">
        <f>Contratista</f>
        <v>0</v>
      </c>
      <c r="C1003" s="162"/>
      <c r="D1003" s="162"/>
      <c r="E1003" s="162"/>
      <c r="F1003" s="157"/>
      <c r="G1003" s="163"/>
    </row>
    <row r="1004" spans="1:7" ht="20.149999999999999" customHeight="1" x14ac:dyDescent="0.2">
      <c r="A1004" s="156" t="s">
        <v>31</v>
      </c>
      <c r="B1004" s="157" t="str">
        <f>Obra</f>
        <v>CONSOLIDACION ESTRUCTURAL EDIFICIO 9 DE JULIO</v>
      </c>
      <c r="C1004" s="162"/>
      <c r="D1004" s="162"/>
      <c r="E1004" s="162"/>
      <c r="F1004" s="157" t="s">
        <v>45</v>
      </c>
      <c r="G1004" s="163">
        <f>Fecha_Base</f>
        <v>0</v>
      </c>
    </row>
    <row r="1005" spans="1:7" ht="20.149999999999999" customHeight="1" x14ac:dyDescent="0.2">
      <c r="A1005" s="164" t="s">
        <v>822</v>
      </c>
      <c r="B1005" s="165" t="str">
        <f>Ubicación</f>
        <v>DEPARTAMENTO CAPITAL</v>
      </c>
      <c r="C1005" s="165"/>
      <c r="D1005" s="166"/>
      <c r="E1005" s="167"/>
      <c r="F1005" s="168"/>
      <c r="G1005" s="169"/>
    </row>
    <row r="1006" spans="1:7" ht="20.149999999999999" customHeight="1" x14ac:dyDescent="0.2">
      <c r="A1006" s="164" t="s">
        <v>46</v>
      </c>
      <c r="B1006" s="286">
        <v>7</v>
      </c>
      <c r="C1006" s="171" t="str">
        <f>IF(B1006="","",VLOOKUP(B1006,Computo_Presupuesto,2,FALSE))</f>
        <v>CONTRAPISOS Y CARPETAS</v>
      </c>
      <c r="D1006" s="172"/>
      <c r="E1006" s="167"/>
      <c r="F1006" s="168"/>
      <c r="G1006" s="169"/>
    </row>
    <row r="1007" spans="1:7" ht="20.149999999999999" customHeight="1" x14ac:dyDescent="0.2">
      <c r="A1007" s="164" t="s">
        <v>32</v>
      </c>
      <c r="B1007" s="262" t="s">
        <v>1200</v>
      </c>
      <c r="C1007" s="171" t="str">
        <f>IF(B1007=0,"",VLOOKUP(B1007,Computo_Presupuesto,2,FALSE))</f>
        <v>Contrapiso s/azotea accesible</v>
      </c>
      <c r="D1007" s="166"/>
      <c r="E1007" s="167"/>
      <c r="F1007" s="165" t="s">
        <v>33</v>
      </c>
      <c r="G1007" s="173" t="str">
        <f>IF(B1007=0,"",VLOOKUP(B1007,Computo_Presupuesto,4,FALSE))</f>
        <v>m2</v>
      </c>
    </row>
    <row r="1008" spans="1:7" ht="20.149999999999999" customHeight="1" x14ac:dyDescent="0.2">
      <c r="A1008" s="164"/>
      <c r="B1008" s="165"/>
      <c r="C1008" s="171"/>
      <c r="D1008" s="166"/>
      <c r="E1008" s="167"/>
      <c r="F1008" s="171"/>
      <c r="G1008" s="174"/>
    </row>
    <row r="1009" spans="1:7" ht="20.149999999999999" customHeight="1" x14ac:dyDescent="0.2">
      <c r="A1009" s="312" t="s">
        <v>685</v>
      </c>
      <c r="B1009" s="313"/>
      <c r="C1009" s="314" t="s">
        <v>0</v>
      </c>
      <c r="D1009" s="314" t="s">
        <v>34</v>
      </c>
      <c r="E1009" s="318" t="s">
        <v>35</v>
      </c>
      <c r="F1009" s="319" t="s">
        <v>36</v>
      </c>
      <c r="G1009" s="320" t="s">
        <v>37</v>
      </c>
    </row>
    <row r="1010" spans="1:7" ht="20.149999999999999" customHeight="1" x14ac:dyDescent="0.2">
      <c r="A1010" s="175" t="s">
        <v>686</v>
      </c>
      <c r="B1010" s="176" t="s">
        <v>687</v>
      </c>
      <c r="C1010" s="314"/>
      <c r="D1010" s="314"/>
      <c r="E1010" s="318"/>
      <c r="F1010" s="319"/>
      <c r="G1010" s="320"/>
    </row>
    <row r="1011" spans="1:7" ht="20.149999999999999" customHeight="1" x14ac:dyDescent="0.2">
      <c r="A1011" s="275"/>
      <c r="B1011" s="177"/>
      <c r="C1011" s="178" t="s">
        <v>825</v>
      </c>
      <c r="D1011" s="179"/>
      <c r="E1011" s="180"/>
      <c r="F1011" s="181"/>
      <c r="G1011" s="182"/>
    </row>
    <row r="1012" spans="1:7" ht="20.149999999999999" customHeight="1" x14ac:dyDescent="0.2">
      <c r="A1012" s="276"/>
      <c r="B1012" s="183">
        <f t="shared" ref="B1012:B1023" si="126">IF(A1012=0,0,VLOOKUP(A1012,Tabla_Indices,2,FALSE))</f>
        <v>0</v>
      </c>
      <c r="C1012" s="277"/>
      <c r="D1012" s="278"/>
      <c r="E1012" s="279"/>
      <c r="F1012" s="280"/>
      <c r="G1012" s="184">
        <f>ROUND(E1012*F1012,2)</f>
        <v>0</v>
      </c>
    </row>
    <row r="1013" spans="1:7" ht="20.149999999999999" customHeight="1" x14ac:dyDescent="0.2">
      <c r="A1013" s="281"/>
      <c r="B1013" s="183">
        <f t="shared" si="126"/>
        <v>0</v>
      </c>
      <c r="C1013" s="277"/>
      <c r="D1013" s="278"/>
      <c r="E1013" s="279"/>
      <c r="F1013" s="280"/>
      <c r="G1013" s="184">
        <f t="shared" ref="G1013:G1023" si="127">ROUND(E1013*F1013,2)</f>
        <v>0</v>
      </c>
    </row>
    <row r="1014" spans="1:7" ht="20.149999999999999" customHeight="1" x14ac:dyDescent="0.2">
      <c r="A1014" s="276"/>
      <c r="B1014" s="183">
        <f t="shared" si="126"/>
        <v>0</v>
      </c>
      <c r="C1014" s="277"/>
      <c r="D1014" s="278"/>
      <c r="E1014" s="279"/>
      <c r="F1014" s="280"/>
      <c r="G1014" s="184">
        <f t="shared" si="127"/>
        <v>0</v>
      </c>
    </row>
    <row r="1015" spans="1:7" ht="20.149999999999999" customHeight="1" x14ac:dyDescent="0.2">
      <c r="A1015" s="276"/>
      <c r="B1015" s="183">
        <f t="shared" si="126"/>
        <v>0</v>
      </c>
      <c r="C1015" s="277"/>
      <c r="D1015" s="278"/>
      <c r="E1015" s="279"/>
      <c r="F1015" s="280"/>
      <c r="G1015" s="184">
        <f t="shared" si="127"/>
        <v>0</v>
      </c>
    </row>
    <row r="1016" spans="1:7" ht="20.149999999999999" customHeight="1" x14ac:dyDescent="0.2">
      <c r="A1016" s="276"/>
      <c r="B1016" s="183">
        <f t="shared" si="126"/>
        <v>0</v>
      </c>
      <c r="C1016" s="277"/>
      <c r="D1016" s="278"/>
      <c r="E1016" s="282"/>
      <c r="F1016" s="280"/>
      <c r="G1016" s="184">
        <f t="shared" si="127"/>
        <v>0</v>
      </c>
    </row>
    <row r="1017" spans="1:7" ht="20.149999999999999" customHeight="1" x14ac:dyDescent="0.2">
      <c r="A1017" s="276"/>
      <c r="B1017" s="183">
        <f t="shared" si="126"/>
        <v>0</v>
      </c>
      <c r="C1017" s="277"/>
      <c r="D1017" s="278"/>
      <c r="E1017" s="282"/>
      <c r="F1017" s="280"/>
      <c r="G1017" s="184">
        <f t="shared" si="127"/>
        <v>0</v>
      </c>
    </row>
    <row r="1018" spans="1:7" ht="20.149999999999999" customHeight="1" x14ac:dyDescent="0.2">
      <c r="A1018" s="276"/>
      <c r="B1018" s="183">
        <f t="shared" si="126"/>
        <v>0</v>
      </c>
      <c r="C1018" s="277"/>
      <c r="D1018" s="278"/>
      <c r="E1018" s="279"/>
      <c r="F1018" s="280"/>
      <c r="G1018" s="184">
        <f t="shared" si="127"/>
        <v>0</v>
      </c>
    </row>
    <row r="1019" spans="1:7" ht="20.149999999999999" customHeight="1" x14ac:dyDescent="0.2">
      <c r="A1019" s="276"/>
      <c r="B1019" s="183">
        <f t="shared" si="126"/>
        <v>0</v>
      </c>
      <c r="C1019" s="277"/>
      <c r="D1019" s="278"/>
      <c r="E1019" s="279"/>
      <c r="F1019" s="280"/>
      <c r="G1019" s="184">
        <f t="shared" si="127"/>
        <v>0</v>
      </c>
    </row>
    <row r="1020" spans="1:7" ht="20.149999999999999" customHeight="1" x14ac:dyDescent="0.2">
      <c r="A1020" s="276"/>
      <c r="B1020" s="183">
        <f t="shared" si="126"/>
        <v>0</v>
      </c>
      <c r="C1020" s="277"/>
      <c r="D1020" s="278"/>
      <c r="E1020" s="279"/>
      <c r="F1020" s="280"/>
      <c r="G1020" s="184">
        <f t="shared" si="127"/>
        <v>0</v>
      </c>
    </row>
    <row r="1021" spans="1:7" ht="20.149999999999999" customHeight="1" x14ac:dyDescent="0.2">
      <c r="A1021" s="276"/>
      <c r="B1021" s="183">
        <f t="shared" si="126"/>
        <v>0</v>
      </c>
      <c r="C1021" s="277"/>
      <c r="D1021" s="278"/>
      <c r="E1021" s="279"/>
      <c r="F1021" s="280"/>
      <c r="G1021" s="184">
        <f t="shared" si="127"/>
        <v>0</v>
      </c>
    </row>
    <row r="1022" spans="1:7" ht="20.149999999999999" customHeight="1" x14ac:dyDescent="0.2">
      <c r="A1022" s="276"/>
      <c r="B1022" s="183">
        <f t="shared" si="126"/>
        <v>0</v>
      </c>
      <c r="C1022" s="277"/>
      <c r="D1022" s="278"/>
      <c r="E1022" s="279"/>
      <c r="F1022" s="280"/>
      <c r="G1022" s="184">
        <f t="shared" si="127"/>
        <v>0</v>
      </c>
    </row>
    <row r="1023" spans="1:7" ht="20.149999999999999" customHeight="1" x14ac:dyDescent="0.2">
      <c r="A1023" s="276"/>
      <c r="B1023" s="183">
        <f t="shared" si="126"/>
        <v>0</v>
      </c>
      <c r="C1023" s="277"/>
      <c r="D1023" s="278"/>
      <c r="E1023" s="279"/>
      <c r="F1023" s="280"/>
      <c r="G1023" s="184">
        <f t="shared" si="127"/>
        <v>0</v>
      </c>
    </row>
    <row r="1024" spans="1:7" ht="20.149999999999999" customHeight="1" x14ac:dyDescent="0.2">
      <c r="A1024" s="185"/>
      <c r="B1024" s="171"/>
      <c r="C1024" s="171"/>
      <c r="D1024" s="166"/>
      <c r="E1024" s="167"/>
      <c r="F1024" s="186" t="s">
        <v>38</v>
      </c>
      <c r="G1024" s="187">
        <f>SUBTOTAL(9,G1012:G1023)</f>
        <v>0</v>
      </c>
    </row>
    <row r="1025" spans="1:7" ht="20.149999999999999" customHeight="1" x14ac:dyDescent="0.2">
      <c r="A1025" s="185"/>
      <c r="B1025" s="171"/>
      <c r="C1025" s="188" t="s">
        <v>826</v>
      </c>
      <c r="D1025" s="166"/>
      <c r="E1025" s="167"/>
      <c r="F1025" s="168"/>
      <c r="G1025" s="189"/>
    </row>
    <row r="1026" spans="1:7" ht="20.149999999999999" customHeight="1" x14ac:dyDescent="0.2">
      <c r="A1026" s="276"/>
      <c r="B1026" s="183">
        <f>IF(A1026=0,0,VLOOKUP(A1026,Tabla_Indices,2,FALSE))</f>
        <v>0</v>
      </c>
      <c r="C1026" s="283"/>
      <c r="D1026" s="278"/>
      <c r="E1026" s="279"/>
      <c r="F1026" s="280"/>
      <c r="G1026" s="184">
        <f>ROUND(E1026*F1026,2)</f>
        <v>0</v>
      </c>
    </row>
    <row r="1027" spans="1:7" ht="20.149999999999999" customHeight="1" x14ac:dyDescent="0.2">
      <c r="A1027" s="276"/>
      <c r="B1027" s="183">
        <f>IF(A1027=0,0,VLOOKUP(A1027,Tabla_Indices,2,FALSE))</f>
        <v>0</v>
      </c>
      <c r="C1027" s="277"/>
      <c r="D1027" s="278"/>
      <c r="E1027" s="279"/>
      <c r="F1027" s="280"/>
      <c r="G1027" s="184">
        <f>ROUND(E1027*F1027,2)</f>
        <v>0</v>
      </c>
    </row>
    <row r="1028" spans="1:7" ht="20.149999999999999" customHeight="1" x14ac:dyDescent="0.2">
      <c r="A1028" s="276"/>
      <c r="B1028" s="183"/>
      <c r="C1028" s="277"/>
      <c r="D1028" s="278"/>
      <c r="E1028" s="279"/>
      <c r="F1028" s="280"/>
      <c r="G1028" s="184">
        <f t="shared" ref="G1028:G1035" si="128">ROUND(E1028*F1028,2)</f>
        <v>0</v>
      </c>
    </row>
    <row r="1029" spans="1:7" ht="20.149999999999999" customHeight="1" x14ac:dyDescent="0.2">
      <c r="A1029" s="276"/>
      <c r="B1029" s="183">
        <f t="shared" ref="B1029:B1035" si="129">IF(A1029=0,0,VLOOKUP(A1029,Tabla_Indices,2,FALSE))</f>
        <v>0</v>
      </c>
      <c r="C1029" s="277"/>
      <c r="D1029" s="278"/>
      <c r="E1029" s="279"/>
      <c r="F1029" s="280"/>
      <c r="G1029" s="184">
        <f t="shared" si="128"/>
        <v>0</v>
      </c>
    </row>
    <row r="1030" spans="1:7" ht="20.149999999999999" customHeight="1" x14ac:dyDescent="0.2">
      <c r="A1030" s="276"/>
      <c r="B1030" s="183">
        <f t="shared" si="129"/>
        <v>0</v>
      </c>
      <c r="C1030" s="277"/>
      <c r="D1030" s="278"/>
      <c r="E1030" s="279"/>
      <c r="F1030" s="280"/>
      <c r="G1030" s="184">
        <f t="shared" si="128"/>
        <v>0</v>
      </c>
    </row>
    <row r="1031" spans="1:7" ht="20.149999999999999" customHeight="1" x14ac:dyDescent="0.2">
      <c r="A1031" s="276"/>
      <c r="B1031" s="183">
        <f t="shared" si="129"/>
        <v>0</v>
      </c>
      <c r="C1031" s="277"/>
      <c r="D1031" s="278"/>
      <c r="E1031" s="279"/>
      <c r="F1031" s="280"/>
      <c r="G1031" s="184">
        <f t="shared" si="128"/>
        <v>0</v>
      </c>
    </row>
    <row r="1032" spans="1:7" ht="20.149999999999999" customHeight="1" x14ac:dyDescent="0.2">
      <c r="A1032" s="276"/>
      <c r="B1032" s="183">
        <f t="shared" si="129"/>
        <v>0</v>
      </c>
      <c r="C1032" s="277"/>
      <c r="D1032" s="278"/>
      <c r="E1032" s="279"/>
      <c r="F1032" s="280"/>
      <c r="G1032" s="184">
        <f t="shared" si="128"/>
        <v>0</v>
      </c>
    </row>
    <row r="1033" spans="1:7" ht="20.149999999999999" customHeight="1" x14ac:dyDescent="0.2">
      <c r="A1033" s="276"/>
      <c r="B1033" s="183">
        <f t="shared" si="129"/>
        <v>0</v>
      </c>
      <c r="C1033" s="277"/>
      <c r="D1033" s="278"/>
      <c r="E1033" s="279"/>
      <c r="F1033" s="280"/>
      <c r="G1033" s="184">
        <f t="shared" si="128"/>
        <v>0</v>
      </c>
    </row>
    <row r="1034" spans="1:7" ht="20.149999999999999" customHeight="1" x14ac:dyDescent="0.2">
      <c r="A1034" s="276"/>
      <c r="B1034" s="183">
        <f t="shared" si="129"/>
        <v>0</v>
      </c>
      <c r="C1034" s="277"/>
      <c r="D1034" s="278"/>
      <c r="E1034" s="279"/>
      <c r="F1034" s="280"/>
      <c r="G1034" s="184">
        <f t="shared" si="128"/>
        <v>0</v>
      </c>
    </row>
    <row r="1035" spans="1:7" ht="20.149999999999999" customHeight="1" x14ac:dyDescent="0.2">
      <c r="A1035" s="276"/>
      <c r="B1035" s="183">
        <f t="shared" si="129"/>
        <v>0</v>
      </c>
      <c r="C1035" s="277"/>
      <c r="D1035" s="278"/>
      <c r="E1035" s="279"/>
      <c r="F1035" s="280"/>
      <c r="G1035" s="184">
        <f t="shared" si="128"/>
        <v>0</v>
      </c>
    </row>
    <row r="1036" spans="1:7" ht="20.149999999999999" customHeight="1" x14ac:dyDescent="0.2">
      <c r="A1036" s="185"/>
      <c r="B1036" s="171"/>
      <c r="C1036" s="171"/>
      <c r="D1036" s="166"/>
      <c r="E1036" s="167"/>
      <c r="F1036" s="186" t="s">
        <v>39</v>
      </c>
      <c r="G1036" s="187">
        <f>SUBTOTAL(9,G1026:G1035)</f>
        <v>0</v>
      </c>
    </row>
    <row r="1037" spans="1:7" ht="20.149999999999999" customHeight="1" x14ac:dyDescent="0.2">
      <c r="A1037" s="185"/>
      <c r="B1037" s="171"/>
      <c r="C1037" s="188" t="s">
        <v>827</v>
      </c>
      <c r="D1037" s="166"/>
      <c r="E1037" s="167"/>
      <c r="F1037" s="171"/>
      <c r="G1037" s="189"/>
    </row>
    <row r="1038" spans="1:7" ht="20.149999999999999" customHeight="1" x14ac:dyDescent="0.2">
      <c r="A1038" s="276"/>
      <c r="B1038" s="183">
        <f t="shared" ref="B1038:B1046" si="130">IF(A1038=0,0,VLOOKUP(A1038,Tabla_Indices,2,FALSE))</f>
        <v>0</v>
      </c>
      <c r="C1038" s="277"/>
      <c r="D1038" s="278"/>
      <c r="E1038" s="279"/>
      <c r="F1038" s="284"/>
      <c r="G1038" s="190">
        <f>ROUND(E1038*F1038,2)</f>
        <v>0</v>
      </c>
    </row>
    <row r="1039" spans="1:7" ht="20.149999999999999" customHeight="1" x14ac:dyDescent="0.2">
      <c r="A1039" s="276"/>
      <c r="B1039" s="183">
        <f t="shared" si="130"/>
        <v>0</v>
      </c>
      <c r="C1039" s="283"/>
      <c r="D1039" s="278"/>
      <c r="E1039" s="279"/>
      <c r="F1039" s="280"/>
      <c r="G1039" s="190">
        <f>ROUND(E1039*F1039,2)</f>
        <v>0</v>
      </c>
    </row>
    <row r="1040" spans="1:7" ht="20.149999999999999" customHeight="1" x14ac:dyDescent="0.2">
      <c r="A1040" s="276"/>
      <c r="B1040" s="183">
        <f t="shared" si="130"/>
        <v>0</v>
      </c>
      <c r="C1040" s="285"/>
      <c r="D1040" s="278"/>
      <c r="E1040" s="279"/>
      <c r="F1040" s="280"/>
      <c r="G1040" s="190">
        <f>ROUND(E1040*F1040,2)</f>
        <v>0</v>
      </c>
    </row>
    <row r="1041" spans="1:7" ht="20.149999999999999" customHeight="1" x14ac:dyDescent="0.2">
      <c r="A1041" s="276"/>
      <c r="B1041" s="183">
        <f t="shared" si="130"/>
        <v>0</v>
      </c>
      <c r="C1041" s="285"/>
      <c r="D1041" s="278"/>
      <c r="E1041" s="279"/>
      <c r="F1041" s="280"/>
      <c r="G1041" s="190">
        <f>ROUND(E1041*F1041,2)</f>
        <v>0</v>
      </c>
    </row>
    <row r="1042" spans="1:7" ht="20.149999999999999" customHeight="1" x14ac:dyDescent="0.2">
      <c r="A1042" s="276"/>
      <c r="B1042" s="183">
        <f t="shared" si="130"/>
        <v>0</v>
      </c>
      <c r="C1042" s="285"/>
      <c r="D1042" s="278"/>
      <c r="E1042" s="279"/>
      <c r="F1042" s="280"/>
      <c r="G1042" s="190">
        <f t="shared" ref="G1042:G1046" si="131">ROUND(E1042*F1042,2)</f>
        <v>0</v>
      </c>
    </row>
    <row r="1043" spans="1:7" ht="20.149999999999999" customHeight="1" x14ac:dyDescent="0.2">
      <c r="A1043" s="276"/>
      <c r="B1043" s="183">
        <f t="shared" si="130"/>
        <v>0</v>
      </c>
      <c r="C1043" s="285"/>
      <c r="D1043" s="278"/>
      <c r="E1043" s="279"/>
      <c r="F1043" s="280"/>
      <c r="G1043" s="190">
        <f t="shared" si="131"/>
        <v>0</v>
      </c>
    </row>
    <row r="1044" spans="1:7" ht="20.149999999999999" customHeight="1" x14ac:dyDescent="0.2">
      <c r="A1044" s="276"/>
      <c r="B1044" s="183">
        <f t="shared" si="130"/>
        <v>0</v>
      </c>
      <c r="C1044" s="277"/>
      <c r="D1044" s="278"/>
      <c r="E1044" s="279"/>
      <c r="F1044" s="280"/>
      <c r="G1044" s="190">
        <f t="shared" si="131"/>
        <v>0</v>
      </c>
    </row>
    <row r="1045" spans="1:7" ht="20.149999999999999" customHeight="1" x14ac:dyDescent="0.2">
      <c r="A1045" s="276"/>
      <c r="B1045" s="183">
        <f t="shared" si="130"/>
        <v>0</v>
      </c>
      <c r="C1045" s="277"/>
      <c r="D1045" s="278"/>
      <c r="E1045" s="279"/>
      <c r="F1045" s="280"/>
      <c r="G1045" s="190">
        <f t="shared" si="131"/>
        <v>0</v>
      </c>
    </row>
    <row r="1046" spans="1:7" ht="20.149999999999999" customHeight="1" x14ac:dyDescent="0.2">
      <c r="A1046" s="276"/>
      <c r="B1046" s="183">
        <f t="shared" si="130"/>
        <v>0</v>
      </c>
      <c r="C1046" s="277"/>
      <c r="D1046" s="278"/>
      <c r="E1046" s="279"/>
      <c r="F1046" s="280"/>
      <c r="G1046" s="190">
        <f t="shared" si="131"/>
        <v>0</v>
      </c>
    </row>
    <row r="1047" spans="1:7" ht="20.149999999999999" customHeight="1" x14ac:dyDescent="0.2">
      <c r="A1047" s="251"/>
      <c r="B1047" s="166"/>
      <c r="C1047" s="171"/>
      <c r="D1047" s="166"/>
      <c r="E1047" s="167"/>
      <c r="F1047" s="186" t="s">
        <v>40</v>
      </c>
      <c r="G1047" s="187">
        <f>SUBTOTAL(9,G1038:G1046)</f>
        <v>0</v>
      </c>
    </row>
    <row r="1048" spans="1:7" ht="20.149999999999999" customHeight="1" thickBot="1" x14ac:dyDescent="0.25">
      <c r="A1048" s="192"/>
      <c r="B1048" s="193"/>
      <c r="C1048" s="194"/>
      <c r="D1048" s="193"/>
      <c r="E1048" s="195"/>
      <c r="F1048" s="196"/>
      <c r="G1048" s="197"/>
    </row>
    <row r="1049" spans="1:7" ht="20.149999999999999" customHeight="1" thickBot="1" x14ac:dyDescent="0.25">
      <c r="A1049" s="252" t="str">
        <f>B1007</f>
        <v>7-1</v>
      </c>
      <c r="B1049" s="250" t="str">
        <f>C1007</f>
        <v>Contrapiso s/azotea accesible</v>
      </c>
      <c r="C1049" s="198"/>
      <c r="D1049" s="198" t="s">
        <v>41</v>
      </c>
      <c r="E1049" s="199"/>
      <c r="F1049" s="200" t="s">
        <v>42</v>
      </c>
      <c r="G1049" s="201">
        <f>SUBTOTAL(9,G1012:G1048)</f>
        <v>0</v>
      </c>
    </row>
    <row r="1050" spans="1:7" ht="20.149999999999999" customHeight="1" thickTop="1" thickBot="1" x14ac:dyDescent="0.25"/>
    <row r="1051" spans="1:7" ht="20.149999999999999" customHeight="1" thickTop="1" x14ac:dyDescent="0.2">
      <c r="A1051" s="315" t="s">
        <v>44</v>
      </c>
      <c r="B1051" s="316"/>
      <c r="C1051" s="316"/>
      <c r="D1051" s="316"/>
      <c r="E1051" s="316"/>
      <c r="F1051" s="316"/>
      <c r="G1051" s="317"/>
    </row>
    <row r="1052" spans="1:7" ht="20.149999999999999" customHeight="1" x14ac:dyDescent="0.2">
      <c r="A1052" s="156" t="s">
        <v>823</v>
      </c>
      <c r="B1052" s="157" t="str">
        <f>Comitente</f>
        <v>DIRECCIÓN ARQUITECTURA</v>
      </c>
      <c r="C1052" s="158"/>
      <c r="D1052" s="159"/>
      <c r="E1052" s="159"/>
      <c r="F1052" s="160"/>
      <c r="G1052" s="161"/>
    </row>
    <row r="1053" spans="1:7" ht="20.149999999999999" customHeight="1" x14ac:dyDescent="0.2">
      <c r="A1053" s="156" t="s">
        <v>824</v>
      </c>
      <c r="B1053" s="157">
        <f>Contratista</f>
        <v>0</v>
      </c>
      <c r="C1053" s="162"/>
      <c r="D1053" s="162"/>
      <c r="E1053" s="162"/>
      <c r="F1053" s="157"/>
      <c r="G1053" s="163"/>
    </row>
    <row r="1054" spans="1:7" ht="20.149999999999999" customHeight="1" x14ac:dyDescent="0.2">
      <c r="A1054" s="156" t="s">
        <v>31</v>
      </c>
      <c r="B1054" s="157" t="str">
        <f>Obra</f>
        <v>CONSOLIDACION ESTRUCTURAL EDIFICIO 9 DE JULIO</v>
      </c>
      <c r="C1054" s="162"/>
      <c r="D1054" s="162"/>
      <c r="E1054" s="162"/>
      <c r="F1054" s="157" t="s">
        <v>45</v>
      </c>
      <c r="G1054" s="163">
        <f>Fecha_Base</f>
        <v>0</v>
      </c>
    </row>
    <row r="1055" spans="1:7" ht="20.149999999999999" customHeight="1" x14ac:dyDescent="0.2">
      <c r="A1055" s="164" t="s">
        <v>822</v>
      </c>
      <c r="B1055" s="165" t="str">
        <f>Ubicación</f>
        <v>DEPARTAMENTO CAPITAL</v>
      </c>
      <c r="C1055" s="165"/>
      <c r="D1055" s="166"/>
      <c r="E1055" s="167"/>
      <c r="F1055" s="168"/>
      <c r="G1055" s="169"/>
    </row>
    <row r="1056" spans="1:7" ht="20.149999999999999" customHeight="1" x14ac:dyDescent="0.2">
      <c r="A1056" s="164" t="s">
        <v>46</v>
      </c>
      <c r="B1056" s="286">
        <v>7</v>
      </c>
      <c r="C1056" s="171" t="str">
        <f>IF(B1056="","",VLOOKUP(B1056,Computo_Presupuesto,2,FALSE))</f>
        <v>CONTRAPISOS Y CARPETAS</v>
      </c>
      <c r="D1056" s="172"/>
      <c r="E1056" s="167"/>
      <c r="F1056" s="168"/>
      <c r="G1056" s="169"/>
    </row>
    <row r="1057" spans="1:7" ht="20.149999999999999" customHeight="1" x14ac:dyDescent="0.2">
      <c r="A1057" s="164" t="s">
        <v>32</v>
      </c>
      <c r="B1057" s="262" t="s">
        <v>1613</v>
      </c>
      <c r="C1057" s="171" t="str">
        <f>IF(B1057=0,"",VLOOKUP(B1057,Computo_Presupuesto,2,FALSE))</f>
        <v>Reparación de contrapisos s/losas</v>
      </c>
      <c r="D1057" s="166"/>
      <c r="E1057" s="167"/>
      <c r="F1057" s="165" t="s">
        <v>33</v>
      </c>
      <c r="G1057" s="173" t="str">
        <f>IF(B1057=0,"",VLOOKUP(B1057,Computo_Presupuesto,4,FALSE))</f>
        <v>m2</v>
      </c>
    </row>
    <row r="1058" spans="1:7" ht="20.149999999999999" customHeight="1" x14ac:dyDescent="0.2">
      <c r="A1058" s="164"/>
      <c r="B1058" s="165"/>
      <c r="C1058" s="171"/>
      <c r="D1058" s="166"/>
      <c r="E1058" s="167"/>
      <c r="F1058" s="171"/>
      <c r="G1058" s="174"/>
    </row>
    <row r="1059" spans="1:7" ht="20.149999999999999" customHeight="1" x14ac:dyDescent="0.2">
      <c r="A1059" s="312" t="s">
        <v>685</v>
      </c>
      <c r="B1059" s="313"/>
      <c r="C1059" s="314" t="s">
        <v>0</v>
      </c>
      <c r="D1059" s="314" t="s">
        <v>34</v>
      </c>
      <c r="E1059" s="318" t="s">
        <v>35</v>
      </c>
      <c r="F1059" s="319" t="s">
        <v>36</v>
      </c>
      <c r="G1059" s="320" t="s">
        <v>37</v>
      </c>
    </row>
    <row r="1060" spans="1:7" s="15" customFormat="1" ht="20.149999999999999" customHeight="1" x14ac:dyDescent="0.2">
      <c r="A1060" s="175" t="s">
        <v>686</v>
      </c>
      <c r="B1060" s="176" t="s">
        <v>687</v>
      </c>
      <c r="C1060" s="314"/>
      <c r="D1060" s="314"/>
      <c r="E1060" s="318"/>
      <c r="F1060" s="319"/>
      <c r="G1060" s="320"/>
    </row>
    <row r="1061" spans="1:7" ht="20.149999999999999" customHeight="1" x14ac:dyDescent="0.2">
      <c r="A1061" s="275"/>
      <c r="B1061" s="177"/>
      <c r="C1061" s="178" t="s">
        <v>825</v>
      </c>
      <c r="D1061" s="179"/>
      <c r="E1061" s="180"/>
      <c r="F1061" s="181"/>
      <c r="G1061" s="182"/>
    </row>
    <row r="1062" spans="1:7" ht="20.149999999999999" customHeight="1" x14ac:dyDescent="0.2">
      <c r="A1062" s="276"/>
      <c r="B1062" s="183">
        <f t="shared" ref="B1062:B1073" si="132">IF(A1062=0,0,VLOOKUP(A1062,Tabla_Indices,2,FALSE))</f>
        <v>0</v>
      </c>
      <c r="C1062" s="277"/>
      <c r="D1062" s="278"/>
      <c r="E1062" s="279"/>
      <c r="F1062" s="280"/>
      <c r="G1062" s="184">
        <f>ROUND(E1062*F1062,2)</f>
        <v>0</v>
      </c>
    </row>
    <row r="1063" spans="1:7" ht="20.149999999999999" customHeight="1" x14ac:dyDescent="0.2">
      <c r="A1063" s="281"/>
      <c r="B1063" s="183">
        <f t="shared" si="132"/>
        <v>0</v>
      </c>
      <c r="C1063" s="277"/>
      <c r="D1063" s="278"/>
      <c r="E1063" s="279"/>
      <c r="F1063" s="280"/>
      <c r="G1063" s="184">
        <f t="shared" ref="G1063:G1073" si="133">ROUND(E1063*F1063,2)</f>
        <v>0</v>
      </c>
    </row>
    <row r="1064" spans="1:7" ht="20.149999999999999" customHeight="1" x14ac:dyDescent="0.2">
      <c r="A1064" s="276"/>
      <c r="B1064" s="183">
        <f t="shared" si="132"/>
        <v>0</v>
      </c>
      <c r="C1064" s="277"/>
      <c r="D1064" s="278"/>
      <c r="E1064" s="279"/>
      <c r="F1064" s="280"/>
      <c r="G1064" s="184">
        <f t="shared" si="133"/>
        <v>0</v>
      </c>
    </row>
    <row r="1065" spans="1:7" ht="20.149999999999999" customHeight="1" x14ac:dyDescent="0.2">
      <c r="A1065" s="276"/>
      <c r="B1065" s="183">
        <f t="shared" si="132"/>
        <v>0</v>
      </c>
      <c r="C1065" s="277"/>
      <c r="D1065" s="278"/>
      <c r="E1065" s="279"/>
      <c r="F1065" s="280"/>
      <c r="G1065" s="184">
        <f t="shared" si="133"/>
        <v>0</v>
      </c>
    </row>
    <row r="1066" spans="1:7" ht="20.149999999999999" customHeight="1" x14ac:dyDescent="0.2">
      <c r="A1066" s="276"/>
      <c r="B1066" s="183">
        <f t="shared" si="132"/>
        <v>0</v>
      </c>
      <c r="C1066" s="277"/>
      <c r="D1066" s="278"/>
      <c r="E1066" s="282"/>
      <c r="F1066" s="280"/>
      <c r="G1066" s="184">
        <f t="shared" si="133"/>
        <v>0</v>
      </c>
    </row>
    <row r="1067" spans="1:7" ht="20.149999999999999" customHeight="1" x14ac:dyDescent="0.2">
      <c r="A1067" s="276"/>
      <c r="B1067" s="183">
        <f t="shared" si="132"/>
        <v>0</v>
      </c>
      <c r="C1067" s="277"/>
      <c r="D1067" s="278"/>
      <c r="E1067" s="282"/>
      <c r="F1067" s="280"/>
      <c r="G1067" s="184">
        <f t="shared" si="133"/>
        <v>0</v>
      </c>
    </row>
    <row r="1068" spans="1:7" ht="20.149999999999999" customHeight="1" x14ac:dyDescent="0.2">
      <c r="A1068" s="276"/>
      <c r="B1068" s="183">
        <f t="shared" si="132"/>
        <v>0</v>
      </c>
      <c r="C1068" s="277"/>
      <c r="D1068" s="278"/>
      <c r="E1068" s="279"/>
      <c r="F1068" s="280"/>
      <c r="G1068" s="184">
        <f t="shared" si="133"/>
        <v>0</v>
      </c>
    </row>
    <row r="1069" spans="1:7" ht="20.149999999999999" customHeight="1" x14ac:dyDescent="0.2">
      <c r="A1069" s="276"/>
      <c r="B1069" s="183">
        <f t="shared" si="132"/>
        <v>0</v>
      </c>
      <c r="C1069" s="277"/>
      <c r="D1069" s="278"/>
      <c r="E1069" s="279"/>
      <c r="F1069" s="280"/>
      <c r="G1069" s="184">
        <f t="shared" si="133"/>
        <v>0</v>
      </c>
    </row>
    <row r="1070" spans="1:7" ht="20.149999999999999" customHeight="1" x14ac:dyDescent="0.2">
      <c r="A1070" s="276"/>
      <c r="B1070" s="183">
        <f t="shared" si="132"/>
        <v>0</v>
      </c>
      <c r="C1070" s="277"/>
      <c r="D1070" s="278"/>
      <c r="E1070" s="279"/>
      <c r="F1070" s="280"/>
      <c r="G1070" s="184">
        <f t="shared" si="133"/>
        <v>0</v>
      </c>
    </row>
    <row r="1071" spans="1:7" ht="20.149999999999999" customHeight="1" x14ac:dyDescent="0.2">
      <c r="A1071" s="276"/>
      <c r="B1071" s="183">
        <f t="shared" si="132"/>
        <v>0</v>
      </c>
      <c r="C1071" s="277"/>
      <c r="D1071" s="278"/>
      <c r="E1071" s="279"/>
      <c r="F1071" s="280"/>
      <c r="G1071" s="184">
        <f t="shared" si="133"/>
        <v>0</v>
      </c>
    </row>
    <row r="1072" spans="1:7" ht="20.149999999999999" customHeight="1" x14ac:dyDescent="0.2">
      <c r="A1072" s="276"/>
      <c r="B1072" s="183">
        <f t="shared" si="132"/>
        <v>0</v>
      </c>
      <c r="C1072" s="277"/>
      <c r="D1072" s="278"/>
      <c r="E1072" s="279"/>
      <c r="F1072" s="280"/>
      <c r="G1072" s="184">
        <f t="shared" si="133"/>
        <v>0</v>
      </c>
    </row>
    <row r="1073" spans="1:7" ht="20.149999999999999" customHeight="1" x14ac:dyDescent="0.2">
      <c r="A1073" s="276"/>
      <c r="B1073" s="183">
        <f t="shared" si="132"/>
        <v>0</v>
      </c>
      <c r="C1073" s="277"/>
      <c r="D1073" s="278"/>
      <c r="E1073" s="279"/>
      <c r="F1073" s="280"/>
      <c r="G1073" s="184">
        <f t="shared" si="133"/>
        <v>0</v>
      </c>
    </row>
    <row r="1074" spans="1:7" ht="20.149999999999999" customHeight="1" x14ac:dyDescent="0.2">
      <c r="A1074" s="185"/>
      <c r="B1074" s="171"/>
      <c r="C1074" s="171"/>
      <c r="D1074" s="166"/>
      <c r="E1074" s="167"/>
      <c r="F1074" s="186" t="s">
        <v>38</v>
      </c>
      <c r="G1074" s="187">
        <f>SUBTOTAL(9,G1062:G1073)</f>
        <v>0</v>
      </c>
    </row>
    <row r="1075" spans="1:7" ht="20.149999999999999" customHeight="1" x14ac:dyDescent="0.2">
      <c r="A1075" s="185"/>
      <c r="B1075" s="171"/>
      <c r="C1075" s="188" t="s">
        <v>826</v>
      </c>
      <c r="D1075" s="166"/>
      <c r="E1075" s="167"/>
      <c r="F1075" s="168"/>
      <c r="G1075" s="189"/>
    </row>
    <row r="1076" spans="1:7" ht="20.149999999999999" customHeight="1" x14ac:dyDescent="0.2">
      <c r="A1076" s="276"/>
      <c r="B1076" s="183">
        <f t="shared" ref="B1076:B1085" si="134">IF(A1076=0,0,VLOOKUP(A1076,Tabla_Indices,2,FALSE))</f>
        <v>0</v>
      </c>
      <c r="C1076" s="283"/>
      <c r="D1076" s="278"/>
      <c r="E1076" s="279"/>
      <c r="F1076" s="280"/>
      <c r="G1076" s="184">
        <f>ROUND(E1076*F1076,2)</f>
        <v>0</v>
      </c>
    </row>
    <row r="1077" spans="1:7" ht="20.149999999999999" customHeight="1" x14ac:dyDescent="0.2">
      <c r="A1077" s="276"/>
      <c r="B1077" s="183">
        <f t="shared" si="134"/>
        <v>0</v>
      </c>
      <c r="C1077" s="277"/>
      <c r="D1077" s="278"/>
      <c r="E1077" s="279"/>
      <c r="F1077" s="280"/>
      <c r="G1077" s="184">
        <f>ROUND(E1077*F1077,2)</f>
        <v>0</v>
      </c>
    </row>
    <row r="1078" spans="1:7" ht="20.149999999999999" customHeight="1" x14ac:dyDescent="0.2">
      <c r="A1078" s="276"/>
      <c r="B1078" s="183">
        <f t="shared" si="134"/>
        <v>0</v>
      </c>
      <c r="C1078" s="277"/>
      <c r="D1078" s="278"/>
      <c r="E1078" s="279"/>
      <c r="F1078" s="280"/>
      <c r="G1078" s="184">
        <f t="shared" ref="G1078:G1085" si="135">ROUND(E1078*F1078,2)</f>
        <v>0</v>
      </c>
    </row>
    <row r="1079" spans="1:7" ht="20.149999999999999" customHeight="1" x14ac:dyDescent="0.2">
      <c r="A1079" s="276"/>
      <c r="B1079" s="183">
        <f t="shared" si="134"/>
        <v>0</v>
      </c>
      <c r="C1079" s="277"/>
      <c r="D1079" s="278"/>
      <c r="E1079" s="279"/>
      <c r="F1079" s="280"/>
      <c r="G1079" s="184">
        <f t="shared" si="135"/>
        <v>0</v>
      </c>
    </row>
    <row r="1080" spans="1:7" ht="20.149999999999999" customHeight="1" x14ac:dyDescent="0.2">
      <c r="A1080" s="276"/>
      <c r="B1080" s="183">
        <f t="shared" si="134"/>
        <v>0</v>
      </c>
      <c r="C1080" s="277"/>
      <c r="D1080" s="278"/>
      <c r="E1080" s="279"/>
      <c r="F1080" s="280"/>
      <c r="G1080" s="184">
        <f t="shared" si="135"/>
        <v>0</v>
      </c>
    </row>
    <row r="1081" spans="1:7" ht="20.149999999999999" customHeight="1" x14ac:dyDescent="0.2">
      <c r="A1081" s="276"/>
      <c r="B1081" s="183">
        <f t="shared" si="134"/>
        <v>0</v>
      </c>
      <c r="C1081" s="277"/>
      <c r="D1081" s="278"/>
      <c r="E1081" s="279"/>
      <c r="F1081" s="280"/>
      <c r="G1081" s="184">
        <f t="shared" si="135"/>
        <v>0</v>
      </c>
    </row>
    <row r="1082" spans="1:7" ht="20.149999999999999" customHeight="1" x14ac:dyDescent="0.2">
      <c r="A1082" s="276"/>
      <c r="B1082" s="183">
        <f t="shared" si="134"/>
        <v>0</v>
      </c>
      <c r="C1082" s="277"/>
      <c r="D1082" s="278"/>
      <c r="E1082" s="279"/>
      <c r="F1082" s="280"/>
      <c r="G1082" s="184">
        <f t="shared" si="135"/>
        <v>0</v>
      </c>
    </row>
    <row r="1083" spans="1:7" ht="20.149999999999999" customHeight="1" x14ac:dyDescent="0.2">
      <c r="A1083" s="276"/>
      <c r="B1083" s="183">
        <f t="shared" si="134"/>
        <v>0</v>
      </c>
      <c r="C1083" s="277"/>
      <c r="D1083" s="278"/>
      <c r="E1083" s="279"/>
      <c r="F1083" s="280"/>
      <c r="G1083" s="184">
        <f t="shared" si="135"/>
        <v>0</v>
      </c>
    </row>
    <row r="1084" spans="1:7" ht="20.149999999999999" customHeight="1" x14ac:dyDescent="0.2">
      <c r="A1084" s="276"/>
      <c r="B1084" s="183">
        <f t="shared" si="134"/>
        <v>0</v>
      </c>
      <c r="C1084" s="277"/>
      <c r="D1084" s="278"/>
      <c r="E1084" s="279"/>
      <c r="F1084" s="280"/>
      <c r="G1084" s="184">
        <f t="shared" si="135"/>
        <v>0</v>
      </c>
    </row>
    <row r="1085" spans="1:7" ht="20.149999999999999" customHeight="1" x14ac:dyDescent="0.2">
      <c r="A1085" s="276"/>
      <c r="B1085" s="183">
        <f t="shared" si="134"/>
        <v>0</v>
      </c>
      <c r="C1085" s="277"/>
      <c r="D1085" s="278"/>
      <c r="E1085" s="279"/>
      <c r="F1085" s="280"/>
      <c r="G1085" s="184">
        <f t="shared" si="135"/>
        <v>0</v>
      </c>
    </row>
    <row r="1086" spans="1:7" ht="20.149999999999999" customHeight="1" x14ac:dyDescent="0.2">
      <c r="A1086" s="185"/>
      <c r="B1086" s="171"/>
      <c r="C1086" s="171"/>
      <c r="D1086" s="166"/>
      <c r="E1086" s="167"/>
      <c r="F1086" s="186" t="s">
        <v>39</v>
      </c>
      <c r="G1086" s="187">
        <f>SUBTOTAL(9,G1076:G1085)</f>
        <v>0</v>
      </c>
    </row>
    <row r="1087" spans="1:7" ht="20.149999999999999" customHeight="1" x14ac:dyDescent="0.2">
      <c r="A1087" s="185"/>
      <c r="B1087" s="171"/>
      <c r="C1087" s="188" t="s">
        <v>827</v>
      </c>
      <c r="D1087" s="166"/>
      <c r="E1087" s="167"/>
      <c r="F1087" s="171"/>
      <c r="G1087" s="189"/>
    </row>
    <row r="1088" spans="1:7" ht="20.149999999999999" customHeight="1" x14ac:dyDescent="0.2">
      <c r="A1088" s="276"/>
      <c r="B1088" s="183">
        <f t="shared" ref="B1088:B1096" si="136">IF(A1088=0,0,VLOOKUP(A1088,Tabla_Indices,2,FALSE))</f>
        <v>0</v>
      </c>
      <c r="C1088" s="277"/>
      <c r="D1088" s="278"/>
      <c r="E1088" s="279"/>
      <c r="F1088" s="284"/>
      <c r="G1088" s="190">
        <f>ROUND(E1088*F1088,2)</f>
        <v>0</v>
      </c>
    </row>
    <row r="1089" spans="1:7" ht="20.149999999999999" customHeight="1" x14ac:dyDescent="0.2">
      <c r="A1089" s="276"/>
      <c r="B1089" s="183">
        <f t="shared" si="136"/>
        <v>0</v>
      </c>
      <c r="C1089" s="283"/>
      <c r="D1089" s="278"/>
      <c r="E1089" s="279"/>
      <c r="F1089" s="280"/>
      <c r="G1089" s="190">
        <f>ROUND(E1089*F1089,2)</f>
        <v>0</v>
      </c>
    </row>
    <row r="1090" spans="1:7" ht="20.149999999999999" customHeight="1" x14ac:dyDescent="0.2">
      <c r="A1090" s="276"/>
      <c r="B1090" s="183">
        <f t="shared" si="136"/>
        <v>0</v>
      </c>
      <c r="C1090" s="285"/>
      <c r="D1090" s="278"/>
      <c r="E1090" s="279"/>
      <c r="F1090" s="280"/>
      <c r="G1090" s="190">
        <f>ROUND(E1090*F1090,2)</f>
        <v>0</v>
      </c>
    </row>
    <row r="1091" spans="1:7" ht="20.149999999999999" customHeight="1" x14ac:dyDescent="0.2">
      <c r="A1091" s="276"/>
      <c r="B1091" s="183">
        <f t="shared" si="136"/>
        <v>0</v>
      </c>
      <c r="C1091" s="285"/>
      <c r="D1091" s="278"/>
      <c r="E1091" s="279"/>
      <c r="F1091" s="280"/>
      <c r="G1091" s="190">
        <f>ROUND(E1091*F1091,2)</f>
        <v>0</v>
      </c>
    </row>
    <row r="1092" spans="1:7" ht="20.149999999999999" customHeight="1" x14ac:dyDescent="0.2">
      <c r="A1092" s="276"/>
      <c r="B1092" s="183">
        <f t="shared" si="136"/>
        <v>0</v>
      </c>
      <c r="C1092" s="285"/>
      <c r="D1092" s="278"/>
      <c r="E1092" s="279"/>
      <c r="F1092" s="280"/>
      <c r="G1092" s="190">
        <f t="shared" ref="G1092:G1096" si="137">ROUND(E1092*F1092,2)</f>
        <v>0</v>
      </c>
    </row>
    <row r="1093" spans="1:7" ht="20.149999999999999" customHeight="1" x14ac:dyDescent="0.2">
      <c r="A1093" s="276"/>
      <c r="B1093" s="183">
        <f t="shared" si="136"/>
        <v>0</v>
      </c>
      <c r="C1093" s="285"/>
      <c r="D1093" s="278"/>
      <c r="E1093" s="279"/>
      <c r="F1093" s="280"/>
      <c r="G1093" s="190">
        <f t="shared" si="137"/>
        <v>0</v>
      </c>
    </row>
    <row r="1094" spans="1:7" ht="20.149999999999999" customHeight="1" x14ac:dyDescent="0.2">
      <c r="A1094" s="276"/>
      <c r="B1094" s="183">
        <f t="shared" si="136"/>
        <v>0</v>
      </c>
      <c r="C1094" s="277"/>
      <c r="D1094" s="278"/>
      <c r="E1094" s="279"/>
      <c r="F1094" s="280"/>
      <c r="G1094" s="190">
        <f t="shared" si="137"/>
        <v>0</v>
      </c>
    </row>
    <row r="1095" spans="1:7" ht="20.149999999999999" customHeight="1" x14ac:dyDescent="0.2">
      <c r="A1095" s="276"/>
      <c r="B1095" s="183">
        <f t="shared" si="136"/>
        <v>0</v>
      </c>
      <c r="C1095" s="277"/>
      <c r="D1095" s="278"/>
      <c r="E1095" s="279"/>
      <c r="F1095" s="280"/>
      <c r="G1095" s="190">
        <f t="shared" si="137"/>
        <v>0</v>
      </c>
    </row>
    <row r="1096" spans="1:7" ht="20.149999999999999" customHeight="1" x14ac:dyDescent="0.2">
      <c r="A1096" s="276"/>
      <c r="B1096" s="183">
        <f t="shared" si="136"/>
        <v>0</v>
      </c>
      <c r="C1096" s="277"/>
      <c r="D1096" s="278"/>
      <c r="E1096" s="279"/>
      <c r="F1096" s="280"/>
      <c r="G1096" s="190">
        <f t="shared" si="137"/>
        <v>0</v>
      </c>
    </row>
    <row r="1097" spans="1:7" ht="20.149999999999999" customHeight="1" x14ac:dyDescent="0.2">
      <c r="A1097" s="191"/>
      <c r="B1097" s="166"/>
      <c r="C1097" s="171"/>
      <c r="D1097" s="166"/>
      <c r="E1097" s="167"/>
      <c r="F1097" s="186" t="s">
        <v>40</v>
      </c>
      <c r="G1097" s="187">
        <f>SUBTOTAL(9,G1088:G1096)</f>
        <v>0</v>
      </c>
    </row>
    <row r="1098" spans="1:7" ht="20.149999999999999" customHeight="1" thickBot="1" x14ac:dyDescent="0.25">
      <c r="A1098" s="192"/>
      <c r="B1098" s="193"/>
      <c r="C1098" s="194"/>
      <c r="D1098" s="193"/>
      <c r="E1098" s="195"/>
      <c r="F1098" s="196"/>
      <c r="G1098" s="197"/>
    </row>
    <row r="1099" spans="1:7" ht="20.149999999999999" customHeight="1" thickBot="1" x14ac:dyDescent="0.25">
      <c r="A1099" s="252" t="str">
        <f>B1057</f>
        <v>7-2</v>
      </c>
      <c r="B1099" s="250" t="str">
        <f>C1057</f>
        <v>Reparación de contrapisos s/losas</v>
      </c>
      <c r="C1099" s="198"/>
      <c r="D1099" s="198" t="s">
        <v>41</v>
      </c>
      <c r="E1099" s="199"/>
      <c r="F1099" s="200" t="s">
        <v>42</v>
      </c>
      <c r="G1099" s="201">
        <f>SUBTOTAL(9,G1062:G1098)</f>
        <v>0</v>
      </c>
    </row>
    <row r="1100" spans="1:7" ht="20.149999999999999" customHeight="1" thickTop="1" thickBot="1" x14ac:dyDescent="0.25"/>
    <row r="1101" spans="1:7" ht="20.149999999999999" customHeight="1" thickTop="1" x14ac:dyDescent="0.2">
      <c r="A1101" s="315" t="s">
        <v>44</v>
      </c>
      <c r="B1101" s="316"/>
      <c r="C1101" s="316"/>
      <c r="D1101" s="316"/>
      <c r="E1101" s="316"/>
      <c r="F1101" s="316"/>
      <c r="G1101" s="317"/>
    </row>
    <row r="1102" spans="1:7" ht="20.149999999999999" customHeight="1" x14ac:dyDescent="0.2">
      <c r="A1102" s="156" t="s">
        <v>823</v>
      </c>
      <c r="B1102" s="157" t="str">
        <f>Comitente</f>
        <v>DIRECCIÓN ARQUITECTURA</v>
      </c>
      <c r="C1102" s="158"/>
      <c r="D1102" s="159"/>
      <c r="E1102" s="159"/>
      <c r="F1102" s="160"/>
      <c r="G1102" s="161"/>
    </row>
    <row r="1103" spans="1:7" ht="20.149999999999999" customHeight="1" x14ac:dyDescent="0.2">
      <c r="A1103" s="156" t="s">
        <v>824</v>
      </c>
      <c r="B1103" s="157">
        <f>Contratista</f>
        <v>0</v>
      </c>
      <c r="C1103" s="162"/>
      <c r="D1103" s="162"/>
      <c r="E1103" s="162"/>
      <c r="F1103" s="157"/>
      <c r="G1103" s="163"/>
    </row>
    <row r="1104" spans="1:7" ht="20.149999999999999" customHeight="1" x14ac:dyDescent="0.2">
      <c r="A1104" s="156" t="s">
        <v>31</v>
      </c>
      <c r="B1104" s="157" t="str">
        <f>Obra</f>
        <v>CONSOLIDACION ESTRUCTURAL EDIFICIO 9 DE JULIO</v>
      </c>
      <c r="C1104" s="162"/>
      <c r="D1104" s="162"/>
      <c r="E1104" s="162"/>
      <c r="F1104" s="157" t="s">
        <v>45</v>
      </c>
      <c r="G1104" s="163">
        <f>Fecha_Base</f>
        <v>0</v>
      </c>
    </row>
    <row r="1105" spans="1:7" ht="20.149999999999999" customHeight="1" x14ac:dyDescent="0.2">
      <c r="A1105" s="164" t="s">
        <v>822</v>
      </c>
      <c r="B1105" s="165" t="str">
        <f>Ubicación</f>
        <v>DEPARTAMENTO CAPITAL</v>
      </c>
      <c r="C1105" s="165"/>
      <c r="D1105" s="166"/>
      <c r="E1105" s="167"/>
      <c r="F1105" s="168"/>
      <c r="G1105" s="169"/>
    </row>
    <row r="1106" spans="1:7" ht="20.149999999999999" customHeight="1" x14ac:dyDescent="0.2">
      <c r="A1106" s="164" t="s">
        <v>46</v>
      </c>
      <c r="B1106" s="286">
        <v>8</v>
      </c>
      <c r="C1106" s="171" t="str">
        <f>IF(B1106="","",VLOOKUP(B1106,Computo_Presupuesto,2,FALSE))</f>
        <v>MAMPOSTERIA</v>
      </c>
      <c r="D1106" s="172"/>
      <c r="E1106" s="167"/>
      <c r="F1106" s="168"/>
      <c r="G1106" s="169"/>
    </row>
    <row r="1107" spans="1:7" ht="20.149999999999999" customHeight="1" x14ac:dyDescent="0.2">
      <c r="A1107" s="164" t="s">
        <v>32</v>
      </c>
      <c r="B1107" s="262" t="s">
        <v>1187</v>
      </c>
      <c r="C1107" s="171" t="str">
        <f>IF(B1107=0,"",VLOOKUP(B1107,Computo_Presupuesto,2,FALSE))</f>
        <v>Cerramiento en aberturas</v>
      </c>
      <c r="D1107" s="166"/>
      <c r="E1107" s="167"/>
      <c r="F1107" s="165" t="s">
        <v>33</v>
      </c>
      <c r="G1107" s="173" t="str">
        <f>IF(B1107=0,"",VLOOKUP(B1107,Computo_Presupuesto,4,FALSE))</f>
        <v>m2</v>
      </c>
    </row>
    <row r="1108" spans="1:7" ht="20.149999999999999" customHeight="1" x14ac:dyDescent="0.2">
      <c r="A1108" s="164"/>
      <c r="B1108" s="165"/>
      <c r="C1108" s="171"/>
      <c r="D1108" s="166"/>
      <c r="E1108" s="167"/>
      <c r="F1108" s="171"/>
      <c r="G1108" s="174"/>
    </row>
    <row r="1109" spans="1:7" ht="20.149999999999999" customHeight="1" x14ac:dyDescent="0.2">
      <c r="A1109" s="312" t="s">
        <v>685</v>
      </c>
      <c r="B1109" s="313"/>
      <c r="C1109" s="314" t="s">
        <v>0</v>
      </c>
      <c r="D1109" s="314" t="s">
        <v>34</v>
      </c>
      <c r="E1109" s="318" t="s">
        <v>35</v>
      </c>
      <c r="F1109" s="319" t="s">
        <v>36</v>
      </c>
      <c r="G1109" s="320" t="s">
        <v>37</v>
      </c>
    </row>
    <row r="1110" spans="1:7" ht="20.149999999999999" customHeight="1" x14ac:dyDescent="0.2">
      <c r="A1110" s="175" t="s">
        <v>686</v>
      </c>
      <c r="B1110" s="176" t="s">
        <v>687</v>
      </c>
      <c r="C1110" s="314"/>
      <c r="D1110" s="314"/>
      <c r="E1110" s="318"/>
      <c r="F1110" s="319"/>
      <c r="G1110" s="320"/>
    </row>
    <row r="1111" spans="1:7" ht="20.149999999999999" customHeight="1" x14ac:dyDescent="0.2">
      <c r="A1111" s="275"/>
      <c r="B1111" s="177"/>
      <c r="C1111" s="178" t="s">
        <v>825</v>
      </c>
      <c r="D1111" s="179"/>
      <c r="E1111" s="180"/>
      <c r="F1111" s="181"/>
      <c r="G1111" s="182"/>
    </row>
    <row r="1112" spans="1:7" ht="20.149999999999999" customHeight="1" x14ac:dyDescent="0.2">
      <c r="A1112" s="276"/>
      <c r="B1112" s="183">
        <f t="shared" ref="B1112:B1123" si="138">IF(A1112=0,0,VLOOKUP(A1112,Tabla_Indices,2,FALSE))</f>
        <v>0</v>
      </c>
      <c r="C1112" s="277"/>
      <c r="D1112" s="278"/>
      <c r="E1112" s="279"/>
      <c r="F1112" s="280"/>
      <c r="G1112" s="184">
        <f>ROUND(E1112*F1112,2)</f>
        <v>0</v>
      </c>
    </row>
    <row r="1113" spans="1:7" ht="20.149999999999999" customHeight="1" x14ac:dyDescent="0.2">
      <c r="A1113" s="281"/>
      <c r="B1113" s="183">
        <f t="shared" si="138"/>
        <v>0</v>
      </c>
      <c r="C1113" s="277"/>
      <c r="D1113" s="278"/>
      <c r="E1113" s="279"/>
      <c r="F1113" s="280"/>
      <c r="G1113" s="184">
        <f t="shared" ref="G1113:G1123" si="139">ROUND(E1113*F1113,2)</f>
        <v>0</v>
      </c>
    </row>
    <row r="1114" spans="1:7" ht="20.149999999999999" customHeight="1" x14ac:dyDescent="0.2">
      <c r="A1114" s="276"/>
      <c r="B1114" s="183">
        <f t="shared" si="138"/>
        <v>0</v>
      </c>
      <c r="C1114" s="277"/>
      <c r="D1114" s="278"/>
      <c r="E1114" s="279"/>
      <c r="F1114" s="280"/>
      <c r="G1114" s="184">
        <f t="shared" si="139"/>
        <v>0</v>
      </c>
    </row>
    <row r="1115" spans="1:7" ht="20.149999999999999" customHeight="1" x14ac:dyDescent="0.2">
      <c r="A1115" s="276"/>
      <c r="B1115" s="183">
        <f t="shared" si="138"/>
        <v>0</v>
      </c>
      <c r="C1115" s="277"/>
      <c r="D1115" s="278"/>
      <c r="E1115" s="279"/>
      <c r="F1115" s="280"/>
      <c r="G1115" s="184">
        <f t="shared" si="139"/>
        <v>0</v>
      </c>
    </row>
    <row r="1116" spans="1:7" ht="20.149999999999999" customHeight="1" x14ac:dyDescent="0.2">
      <c r="A1116" s="276"/>
      <c r="B1116" s="183">
        <f t="shared" si="138"/>
        <v>0</v>
      </c>
      <c r="C1116" s="277"/>
      <c r="D1116" s="278"/>
      <c r="E1116" s="282"/>
      <c r="F1116" s="280"/>
      <c r="G1116" s="184">
        <f t="shared" si="139"/>
        <v>0</v>
      </c>
    </row>
    <row r="1117" spans="1:7" ht="20.149999999999999" customHeight="1" x14ac:dyDescent="0.2">
      <c r="A1117" s="276"/>
      <c r="B1117" s="183">
        <f t="shared" si="138"/>
        <v>0</v>
      </c>
      <c r="C1117" s="277"/>
      <c r="D1117" s="278"/>
      <c r="E1117" s="282"/>
      <c r="F1117" s="280"/>
      <c r="G1117" s="184">
        <f t="shared" si="139"/>
        <v>0</v>
      </c>
    </row>
    <row r="1118" spans="1:7" ht="20.149999999999999" customHeight="1" x14ac:dyDescent="0.2">
      <c r="A1118" s="276"/>
      <c r="B1118" s="183">
        <f t="shared" si="138"/>
        <v>0</v>
      </c>
      <c r="C1118" s="277"/>
      <c r="D1118" s="278"/>
      <c r="E1118" s="279"/>
      <c r="F1118" s="280"/>
      <c r="G1118" s="184">
        <f t="shared" si="139"/>
        <v>0</v>
      </c>
    </row>
    <row r="1119" spans="1:7" ht="20.149999999999999" customHeight="1" x14ac:dyDescent="0.2">
      <c r="A1119" s="276"/>
      <c r="B1119" s="183">
        <f t="shared" si="138"/>
        <v>0</v>
      </c>
      <c r="C1119" s="277"/>
      <c r="D1119" s="278"/>
      <c r="E1119" s="279"/>
      <c r="F1119" s="280"/>
      <c r="G1119" s="184">
        <f t="shared" si="139"/>
        <v>0</v>
      </c>
    </row>
    <row r="1120" spans="1:7" ht="20.149999999999999" customHeight="1" x14ac:dyDescent="0.2">
      <c r="A1120" s="276"/>
      <c r="B1120" s="183">
        <f t="shared" si="138"/>
        <v>0</v>
      </c>
      <c r="C1120" s="277"/>
      <c r="D1120" s="278"/>
      <c r="E1120" s="279"/>
      <c r="F1120" s="280"/>
      <c r="G1120" s="184">
        <f t="shared" si="139"/>
        <v>0</v>
      </c>
    </row>
    <row r="1121" spans="1:7" ht="20.149999999999999" customHeight="1" x14ac:dyDescent="0.2">
      <c r="A1121" s="276"/>
      <c r="B1121" s="183">
        <f t="shared" si="138"/>
        <v>0</v>
      </c>
      <c r="C1121" s="277"/>
      <c r="D1121" s="278"/>
      <c r="E1121" s="279"/>
      <c r="F1121" s="280"/>
      <c r="G1121" s="184">
        <f t="shared" si="139"/>
        <v>0</v>
      </c>
    </row>
    <row r="1122" spans="1:7" ht="20.149999999999999" customHeight="1" x14ac:dyDescent="0.2">
      <c r="A1122" s="276"/>
      <c r="B1122" s="183">
        <f t="shared" si="138"/>
        <v>0</v>
      </c>
      <c r="C1122" s="277"/>
      <c r="D1122" s="278"/>
      <c r="E1122" s="279"/>
      <c r="F1122" s="280"/>
      <c r="G1122" s="184">
        <f t="shared" si="139"/>
        <v>0</v>
      </c>
    </row>
    <row r="1123" spans="1:7" ht="20.149999999999999" customHeight="1" x14ac:dyDescent="0.2">
      <c r="A1123" s="276"/>
      <c r="B1123" s="183">
        <f t="shared" si="138"/>
        <v>0</v>
      </c>
      <c r="C1123" s="277"/>
      <c r="D1123" s="278"/>
      <c r="E1123" s="279"/>
      <c r="F1123" s="280"/>
      <c r="G1123" s="184">
        <f t="shared" si="139"/>
        <v>0</v>
      </c>
    </row>
    <row r="1124" spans="1:7" ht="20.149999999999999" customHeight="1" x14ac:dyDescent="0.2">
      <c r="A1124" s="185"/>
      <c r="B1124" s="171"/>
      <c r="C1124" s="171"/>
      <c r="D1124" s="166"/>
      <c r="E1124" s="167"/>
      <c r="F1124" s="186" t="s">
        <v>38</v>
      </c>
      <c r="G1124" s="187">
        <f>SUBTOTAL(9,G1112:G1123)</f>
        <v>0</v>
      </c>
    </row>
    <row r="1125" spans="1:7" ht="20.149999999999999" customHeight="1" x14ac:dyDescent="0.2">
      <c r="A1125" s="185"/>
      <c r="B1125" s="171"/>
      <c r="C1125" s="188" t="s">
        <v>826</v>
      </c>
      <c r="D1125" s="166"/>
      <c r="E1125" s="167"/>
      <c r="F1125" s="168"/>
      <c r="G1125" s="189"/>
    </row>
    <row r="1126" spans="1:7" ht="20.149999999999999" customHeight="1" x14ac:dyDescent="0.2">
      <c r="A1126" s="276"/>
      <c r="B1126" s="183">
        <f t="shared" ref="B1126:B1135" si="140">IF(A1126=0,0,VLOOKUP(A1126,Tabla_Indices,2,FALSE))</f>
        <v>0</v>
      </c>
      <c r="C1126" s="283"/>
      <c r="D1126" s="278"/>
      <c r="E1126" s="279"/>
      <c r="F1126" s="280"/>
      <c r="G1126" s="184">
        <f>ROUND(E1126*F1126,2)</f>
        <v>0</v>
      </c>
    </row>
    <row r="1127" spans="1:7" ht="20.149999999999999" customHeight="1" x14ac:dyDescent="0.2">
      <c r="A1127" s="276"/>
      <c r="B1127" s="183">
        <f t="shared" si="140"/>
        <v>0</v>
      </c>
      <c r="C1127" s="277"/>
      <c r="D1127" s="278"/>
      <c r="E1127" s="279"/>
      <c r="F1127" s="280"/>
      <c r="G1127" s="184">
        <f>ROUND(E1127*F1127,2)</f>
        <v>0</v>
      </c>
    </row>
    <row r="1128" spans="1:7" ht="20.149999999999999" customHeight="1" x14ac:dyDescent="0.2">
      <c r="A1128" s="276"/>
      <c r="B1128" s="183">
        <f t="shared" si="140"/>
        <v>0</v>
      </c>
      <c r="C1128" s="277"/>
      <c r="D1128" s="278"/>
      <c r="E1128" s="279"/>
      <c r="F1128" s="280"/>
      <c r="G1128" s="184">
        <f t="shared" ref="G1128:G1135" si="141">ROUND(E1128*F1128,2)</f>
        <v>0</v>
      </c>
    </row>
    <row r="1129" spans="1:7" ht="20.149999999999999" customHeight="1" x14ac:dyDescent="0.2">
      <c r="A1129" s="276"/>
      <c r="B1129" s="183">
        <f t="shared" si="140"/>
        <v>0</v>
      </c>
      <c r="C1129" s="277"/>
      <c r="D1129" s="278"/>
      <c r="E1129" s="279"/>
      <c r="F1129" s="280"/>
      <c r="G1129" s="184">
        <f t="shared" si="141"/>
        <v>0</v>
      </c>
    </row>
    <row r="1130" spans="1:7" ht="20.149999999999999" customHeight="1" x14ac:dyDescent="0.2">
      <c r="A1130" s="276"/>
      <c r="B1130" s="183">
        <f t="shared" si="140"/>
        <v>0</v>
      </c>
      <c r="C1130" s="277"/>
      <c r="D1130" s="278"/>
      <c r="E1130" s="279"/>
      <c r="F1130" s="280"/>
      <c r="G1130" s="184">
        <f t="shared" si="141"/>
        <v>0</v>
      </c>
    </row>
    <row r="1131" spans="1:7" ht="20.149999999999999" customHeight="1" x14ac:dyDescent="0.2">
      <c r="A1131" s="276"/>
      <c r="B1131" s="183">
        <f t="shared" si="140"/>
        <v>0</v>
      </c>
      <c r="C1131" s="277"/>
      <c r="D1131" s="278"/>
      <c r="E1131" s="279"/>
      <c r="F1131" s="280"/>
      <c r="G1131" s="184">
        <f t="shared" si="141"/>
        <v>0</v>
      </c>
    </row>
    <row r="1132" spans="1:7" ht="20.149999999999999" customHeight="1" x14ac:dyDescent="0.2">
      <c r="A1132" s="276"/>
      <c r="B1132" s="183">
        <f t="shared" si="140"/>
        <v>0</v>
      </c>
      <c r="C1132" s="277"/>
      <c r="D1132" s="278"/>
      <c r="E1132" s="279"/>
      <c r="F1132" s="280"/>
      <c r="G1132" s="184">
        <f t="shared" si="141"/>
        <v>0</v>
      </c>
    </row>
    <row r="1133" spans="1:7" ht="20.149999999999999" customHeight="1" x14ac:dyDescent="0.2">
      <c r="A1133" s="276"/>
      <c r="B1133" s="183">
        <f t="shared" si="140"/>
        <v>0</v>
      </c>
      <c r="C1133" s="277"/>
      <c r="D1133" s="278"/>
      <c r="E1133" s="279"/>
      <c r="F1133" s="280"/>
      <c r="G1133" s="184">
        <f t="shared" si="141"/>
        <v>0</v>
      </c>
    </row>
    <row r="1134" spans="1:7" ht="20.149999999999999" customHeight="1" x14ac:dyDescent="0.2">
      <c r="A1134" s="276"/>
      <c r="B1134" s="183">
        <f t="shared" si="140"/>
        <v>0</v>
      </c>
      <c r="C1134" s="277"/>
      <c r="D1134" s="278"/>
      <c r="E1134" s="279"/>
      <c r="F1134" s="280"/>
      <c r="G1134" s="184">
        <f t="shared" si="141"/>
        <v>0</v>
      </c>
    </row>
    <row r="1135" spans="1:7" ht="20.149999999999999" customHeight="1" x14ac:dyDescent="0.2">
      <c r="A1135" s="276"/>
      <c r="B1135" s="183">
        <f t="shared" si="140"/>
        <v>0</v>
      </c>
      <c r="C1135" s="277"/>
      <c r="D1135" s="278"/>
      <c r="E1135" s="279"/>
      <c r="F1135" s="280"/>
      <c r="G1135" s="184">
        <f t="shared" si="141"/>
        <v>0</v>
      </c>
    </row>
    <row r="1136" spans="1:7" ht="20.149999999999999" customHeight="1" x14ac:dyDescent="0.2">
      <c r="A1136" s="185"/>
      <c r="B1136" s="171"/>
      <c r="C1136" s="171"/>
      <c r="D1136" s="166"/>
      <c r="E1136" s="167"/>
      <c r="F1136" s="186" t="s">
        <v>39</v>
      </c>
      <c r="G1136" s="187">
        <f>SUBTOTAL(9,G1126:G1135)</f>
        <v>0</v>
      </c>
    </row>
    <row r="1137" spans="1:7" ht="20.149999999999999" customHeight="1" x14ac:dyDescent="0.2">
      <c r="A1137" s="185"/>
      <c r="B1137" s="171"/>
      <c r="C1137" s="188" t="s">
        <v>827</v>
      </c>
      <c r="D1137" s="166"/>
      <c r="E1137" s="167"/>
      <c r="F1137" s="171"/>
      <c r="G1137" s="189"/>
    </row>
    <row r="1138" spans="1:7" ht="20.149999999999999" customHeight="1" x14ac:dyDescent="0.2">
      <c r="A1138" s="276"/>
      <c r="B1138" s="183">
        <f t="shared" ref="B1138:B1146" si="142">IF(A1138=0,0,VLOOKUP(A1138,Tabla_Indices,2,FALSE))</f>
        <v>0</v>
      </c>
      <c r="C1138" s="277"/>
      <c r="D1138" s="278"/>
      <c r="E1138" s="279"/>
      <c r="F1138" s="284"/>
      <c r="G1138" s="190">
        <f>ROUND(E1138*F1138,2)</f>
        <v>0</v>
      </c>
    </row>
    <row r="1139" spans="1:7" ht="20.149999999999999" customHeight="1" x14ac:dyDescent="0.2">
      <c r="A1139" s="276"/>
      <c r="B1139" s="183">
        <f t="shared" si="142"/>
        <v>0</v>
      </c>
      <c r="C1139" s="283"/>
      <c r="D1139" s="278"/>
      <c r="E1139" s="279"/>
      <c r="F1139" s="280"/>
      <c r="G1139" s="190">
        <f>ROUND(E1139*F1139,2)</f>
        <v>0</v>
      </c>
    </row>
    <row r="1140" spans="1:7" ht="20.149999999999999" customHeight="1" x14ac:dyDescent="0.2">
      <c r="A1140" s="276"/>
      <c r="B1140" s="183">
        <f t="shared" si="142"/>
        <v>0</v>
      </c>
      <c r="C1140" s="285"/>
      <c r="D1140" s="278"/>
      <c r="E1140" s="279"/>
      <c r="F1140" s="280"/>
      <c r="G1140" s="190">
        <f>ROUND(E1140*F1140,2)</f>
        <v>0</v>
      </c>
    </row>
    <row r="1141" spans="1:7" ht="20.149999999999999" customHeight="1" x14ac:dyDescent="0.2">
      <c r="A1141" s="276"/>
      <c r="B1141" s="183">
        <f t="shared" si="142"/>
        <v>0</v>
      </c>
      <c r="C1141" s="285"/>
      <c r="D1141" s="278"/>
      <c r="E1141" s="279"/>
      <c r="F1141" s="280"/>
      <c r="G1141" s="190">
        <f>ROUND(E1141*F1141,2)</f>
        <v>0</v>
      </c>
    </row>
    <row r="1142" spans="1:7" ht="20.149999999999999" customHeight="1" x14ac:dyDescent="0.2">
      <c r="A1142" s="276"/>
      <c r="B1142" s="183">
        <f t="shared" si="142"/>
        <v>0</v>
      </c>
      <c r="C1142" s="285"/>
      <c r="D1142" s="278"/>
      <c r="E1142" s="279"/>
      <c r="F1142" s="280"/>
      <c r="G1142" s="190">
        <f t="shared" ref="G1142:G1146" si="143">ROUND(E1142*F1142,2)</f>
        <v>0</v>
      </c>
    </row>
    <row r="1143" spans="1:7" ht="20.149999999999999" customHeight="1" x14ac:dyDescent="0.2">
      <c r="A1143" s="276"/>
      <c r="B1143" s="183">
        <f t="shared" si="142"/>
        <v>0</v>
      </c>
      <c r="C1143" s="285"/>
      <c r="D1143" s="278"/>
      <c r="E1143" s="279"/>
      <c r="F1143" s="280"/>
      <c r="G1143" s="190">
        <f t="shared" si="143"/>
        <v>0</v>
      </c>
    </row>
    <row r="1144" spans="1:7" ht="20.149999999999999" customHeight="1" x14ac:dyDescent="0.2">
      <c r="A1144" s="276"/>
      <c r="B1144" s="183">
        <f t="shared" si="142"/>
        <v>0</v>
      </c>
      <c r="C1144" s="277"/>
      <c r="D1144" s="278"/>
      <c r="E1144" s="279"/>
      <c r="F1144" s="280"/>
      <c r="G1144" s="190">
        <f t="shared" si="143"/>
        <v>0</v>
      </c>
    </row>
    <row r="1145" spans="1:7" ht="20.149999999999999" customHeight="1" x14ac:dyDescent="0.2">
      <c r="A1145" s="276"/>
      <c r="B1145" s="183">
        <f t="shared" si="142"/>
        <v>0</v>
      </c>
      <c r="C1145" s="277"/>
      <c r="D1145" s="278"/>
      <c r="E1145" s="279"/>
      <c r="F1145" s="280"/>
      <c r="G1145" s="190">
        <f t="shared" si="143"/>
        <v>0</v>
      </c>
    </row>
    <row r="1146" spans="1:7" ht="20.149999999999999" customHeight="1" x14ac:dyDescent="0.2">
      <c r="A1146" s="276"/>
      <c r="B1146" s="183">
        <f t="shared" si="142"/>
        <v>0</v>
      </c>
      <c r="C1146" s="277"/>
      <c r="D1146" s="278"/>
      <c r="E1146" s="279"/>
      <c r="F1146" s="280"/>
      <c r="G1146" s="190">
        <f t="shared" si="143"/>
        <v>0</v>
      </c>
    </row>
    <row r="1147" spans="1:7" ht="20.149999999999999" customHeight="1" x14ac:dyDescent="0.2">
      <c r="A1147" s="191"/>
      <c r="B1147" s="166"/>
      <c r="C1147" s="171"/>
      <c r="D1147" s="166"/>
      <c r="E1147" s="167"/>
      <c r="F1147" s="186" t="s">
        <v>40</v>
      </c>
      <c r="G1147" s="187">
        <f>SUBTOTAL(9,G1138:G1146)</f>
        <v>0</v>
      </c>
    </row>
    <row r="1148" spans="1:7" ht="20.149999999999999" customHeight="1" thickBot="1" x14ac:dyDescent="0.25">
      <c r="A1148" s="192"/>
      <c r="B1148" s="193"/>
      <c r="C1148" s="194"/>
      <c r="D1148" s="193"/>
      <c r="E1148" s="195"/>
      <c r="F1148" s="196"/>
      <c r="G1148" s="197"/>
    </row>
    <row r="1149" spans="1:7" ht="20.149999999999999" customHeight="1" thickBot="1" x14ac:dyDescent="0.25">
      <c r="A1149" s="252" t="str">
        <f>B1107</f>
        <v>8-1</v>
      </c>
      <c r="B1149" s="250" t="str">
        <f>C1107</f>
        <v>Cerramiento en aberturas</v>
      </c>
      <c r="C1149" s="198"/>
      <c r="D1149" s="198" t="s">
        <v>41</v>
      </c>
      <c r="E1149" s="199"/>
      <c r="F1149" s="200" t="s">
        <v>42</v>
      </c>
      <c r="G1149" s="201">
        <f>SUBTOTAL(9,G1112:G1148)</f>
        <v>0</v>
      </c>
    </row>
    <row r="1150" spans="1:7" ht="20.149999999999999" customHeight="1" thickTop="1" thickBot="1" x14ac:dyDescent="0.25"/>
    <row r="1151" spans="1:7" ht="20.149999999999999" customHeight="1" thickTop="1" x14ac:dyDescent="0.2">
      <c r="A1151" s="315" t="s">
        <v>44</v>
      </c>
      <c r="B1151" s="316"/>
      <c r="C1151" s="316"/>
      <c r="D1151" s="316"/>
      <c r="E1151" s="316"/>
      <c r="F1151" s="316"/>
      <c r="G1151" s="317"/>
    </row>
    <row r="1152" spans="1:7" ht="20.149999999999999" customHeight="1" x14ac:dyDescent="0.2">
      <c r="A1152" s="156" t="s">
        <v>823</v>
      </c>
      <c r="B1152" s="157" t="str">
        <f>Comitente</f>
        <v>DIRECCIÓN ARQUITECTURA</v>
      </c>
      <c r="C1152" s="158"/>
      <c r="D1152" s="159"/>
      <c r="E1152" s="159"/>
      <c r="F1152" s="160"/>
      <c r="G1152" s="161"/>
    </row>
    <row r="1153" spans="1:7" ht="20.149999999999999" customHeight="1" x14ac:dyDescent="0.2">
      <c r="A1153" s="156" t="s">
        <v>824</v>
      </c>
      <c r="B1153" s="157">
        <f>Contratista</f>
        <v>0</v>
      </c>
      <c r="C1153" s="162"/>
      <c r="D1153" s="162"/>
      <c r="E1153" s="162"/>
      <c r="F1153" s="157"/>
      <c r="G1153" s="163"/>
    </row>
    <row r="1154" spans="1:7" ht="20.149999999999999" customHeight="1" x14ac:dyDescent="0.2">
      <c r="A1154" s="156" t="s">
        <v>31</v>
      </c>
      <c r="B1154" s="157" t="str">
        <f>Obra</f>
        <v>CONSOLIDACION ESTRUCTURAL EDIFICIO 9 DE JULIO</v>
      </c>
      <c r="C1154" s="162"/>
      <c r="D1154" s="162"/>
      <c r="E1154" s="162"/>
      <c r="F1154" s="157" t="s">
        <v>45</v>
      </c>
      <c r="G1154" s="163">
        <f>Fecha_Base</f>
        <v>0</v>
      </c>
    </row>
    <row r="1155" spans="1:7" ht="20.149999999999999" customHeight="1" x14ac:dyDescent="0.2">
      <c r="A1155" s="164" t="s">
        <v>822</v>
      </c>
      <c r="B1155" s="165" t="str">
        <f>Ubicación</f>
        <v>DEPARTAMENTO CAPITAL</v>
      </c>
      <c r="C1155" s="165"/>
      <c r="D1155" s="166"/>
      <c r="E1155" s="167"/>
      <c r="F1155" s="168"/>
      <c r="G1155" s="169"/>
    </row>
    <row r="1156" spans="1:7" ht="20.149999999999999" customHeight="1" x14ac:dyDescent="0.2">
      <c r="A1156" s="164" t="s">
        <v>46</v>
      </c>
      <c r="B1156" s="286">
        <v>9</v>
      </c>
      <c r="C1156" s="171" t="str">
        <f>IF(B1156="","",VLOOKUP(B1156,Computo_Presupuesto,2,FALSE))</f>
        <v>AISLACIONES</v>
      </c>
      <c r="D1156" s="172"/>
      <c r="E1156" s="167"/>
      <c r="F1156" s="168"/>
      <c r="G1156" s="169"/>
    </row>
    <row r="1157" spans="1:7" ht="20.149999999999999" customHeight="1" x14ac:dyDescent="0.2">
      <c r="A1157" s="164" t="s">
        <v>32</v>
      </c>
      <c r="B1157" s="262" t="s">
        <v>1201</v>
      </c>
      <c r="C1157" s="171" t="str">
        <f>IF(B1157=0,"",VLOOKUP(B1157,Computo_Presupuesto,2,FALSE))</f>
        <v>Impermeabilización de jardines</v>
      </c>
      <c r="D1157" s="166"/>
      <c r="E1157" s="167"/>
      <c r="F1157" s="165" t="s">
        <v>33</v>
      </c>
      <c r="G1157" s="173" t="str">
        <f>IF(B1157=0,"",VLOOKUP(B1157,Computo_Presupuesto,4,FALSE))</f>
        <v>gl</v>
      </c>
    </row>
    <row r="1158" spans="1:7" ht="20.149999999999999" customHeight="1" x14ac:dyDescent="0.2">
      <c r="A1158" s="164"/>
      <c r="B1158" s="165"/>
      <c r="C1158" s="171"/>
      <c r="D1158" s="166"/>
      <c r="E1158" s="167"/>
      <c r="F1158" s="171"/>
      <c r="G1158" s="174"/>
    </row>
    <row r="1159" spans="1:7" ht="20.149999999999999" customHeight="1" x14ac:dyDescent="0.2">
      <c r="A1159" s="312" t="s">
        <v>685</v>
      </c>
      <c r="B1159" s="313"/>
      <c r="C1159" s="314" t="s">
        <v>0</v>
      </c>
      <c r="D1159" s="314" t="s">
        <v>34</v>
      </c>
      <c r="E1159" s="318" t="s">
        <v>35</v>
      </c>
      <c r="F1159" s="319" t="s">
        <v>36</v>
      </c>
      <c r="G1159" s="320" t="s">
        <v>37</v>
      </c>
    </row>
    <row r="1160" spans="1:7" ht="20.149999999999999" customHeight="1" x14ac:dyDescent="0.2">
      <c r="A1160" s="175" t="s">
        <v>686</v>
      </c>
      <c r="B1160" s="176" t="s">
        <v>687</v>
      </c>
      <c r="C1160" s="314"/>
      <c r="D1160" s="314"/>
      <c r="E1160" s="318"/>
      <c r="F1160" s="319"/>
      <c r="G1160" s="320"/>
    </row>
    <row r="1161" spans="1:7" ht="20.149999999999999" customHeight="1" x14ac:dyDescent="0.2">
      <c r="A1161" s="275"/>
      <c r="B1161" s="177"/>
      <c r="C1161" s="178" t="s">
        <v>825</v>
      </c>
      <c r="D1161" s="179"/>
      <c r="E1161" s="180"/>
      <c r="F1161" s="181"/>
      <c r="G1161" s="182"/>
    </row>
    <row r="1162" spans="1:7" ht="20.149999999999999" customHeight="1" x14ac:dyDescent="0.2">
      <c r="A1162" s="276"/>
      <c r="B1162" s="183">
        <f t="shared" ref="B1162:B1173" si="144">IF(A1162=0,0,VLOOKUP(A1162,Tabla_Indices,2,FALSE))</f>
        <v>0</v>
      </c>
      <c r="C1162" s="277"/>
      <c r="D1162" s="278"/>
      <c r="E1162" s="279"/>
      <c r="F1162" s="280"/>
      <c r="G1162" s="184">
        <f>ROUND(E1162*F1162,2)</f>
        <v>0</v>
      </c>
    </row>
    <row r="1163" spans="1:7" ht="20.149999999999999" customHeight="1" x14ac:dyDescent="0.2">
      <c r="A1163" s="281"/>
      <c r="B1163" s="183">
        <f t="shared" si="144"/>
        <v>0</v>
      </c>
      <c r="C1163" s="277"/>
      <c r="D1163" s="278"/>
      <c r="E1163" s="279"/>
      <c r="F1163" s="280"/>
      <c r="G1163" s="184">
        <f t="shared" ref="G1163:G1173" si="145">ROUND(E1163*F1163,2)</f>
        <v>0</v>
      </c>
    </row>
    <row r="1164" spans="1:7" ht="20.149999999999999" customHeight="1" x14ac:dyDescent="0.2">
      <c r="A1164" s="276"/>
      <c r="B1164" s="183">
        <f t="shared" si="144"/>
        <v>0</v>
      </c>
      <c r="C1164" s="277"/>
      <c r="D1164" s="278"/>
      <c r="E1164" s="279"/>
      <c r="F1164" s="280"/>
      <c r="G1164" s="184">
        <f t="shared" si="145"/>
        <v>0</v>
      </c>
    </row>
    <row r="1165" spans="1:7" ht="20.149999999999999" customHeight="1" x14ac:dyDescent="0.2">
      <c r="A1165" s="276"/>
      <c r="B1165" s="183">
        <f t="shared" si="144"/>
        <v>0</v>
      </c>
      <c r="C1165" s="277"/>
      <c r="D1165" s="278"/>
      <c r="E1165" s="279"/>
      <c r="F1165" s="280"/>
      <c r="G1165" s="184">
        <f t="shared" si="145"/>
        <v>0</v>
      </c>
    </row>
    <row r="1166" spans="1:7" ht="20.149999999999999" customHeight="1" x14ac:dyDescent="0.2">
      <c r="A1166" s="276"/>
      <c r="B1166" s="183">
        <f t="shared" si="144"/>
        <v>0</v>
      </c>
      <c r="C1166" s="277"/>
      <c r="D1166" s="278"/>
      <c r="E1166" s="282"/>
      <c r="F1166" s="280"/>
      <c r="G1166" s="184">
        <f t="shared" si="145"/>
        <v>0</v>
      </c>
    </row>
    <row r="1167" spans="1:7" ht="20.149999999999999" customHeight="1" x14ac:dyDescent="0.2">
      <c r="A1167" s="276"/>
      <c r="B1167" s="183">
        <f t="shared" si="144"/>
        <v>0</v>
      </c>
      <c r="C1167" s="277"/>
      <c r="D1167" s="278"/>
      <c r="E1167" s="282"/>
      <c r="F1167" s="280"/>
      <c r="G1167" s="184">
        <f t="shared" si="145"/>
        <v>0</v>
      </c>
    </row>
    <row r="1168" spans="1:7" ht="20.149999999999999" customHeight="1" x14ac:dyDescent="0.2">
      <c r="A1168" s="276"/>
      <c r="B1168" s="183">
        <f t="shared" si="144"/>
        <v>0</v>
      </c>
      <c r="C1168" s="277"/>
      <c r="D1168" s="278"/>
      <c r="E1168" s="279"/>
      <c r="F1168" s="280"/>
      <c r="G1168" s="184">
        <f t="shared" si="145"/>
        <v>0</v>
      </c>
    </row>
    <row r="1169" spans="1:7" ht="20.149999999999999" customHeight="1" x14ac:dyDescent="0.2">
      <c r="A1169" s="276"/>
      <c r="B1169" s="183">
        <f t="shared" si="144"/>
        <v>0</v>
      </c>
      <c r="C1169" s="277"/>
      <c r="D1169" s="278"/>
      <c r="E1169" s="279"/>
      <c r="F1169" s="280"/>
      <c r="G1169" s="184">
        <f t="shared" si="145"/>
        <v>0</v>
      </c>
    </row>
    <row r="1170" spans="1:7" ht="20.149999999999999" customHeight="1" x14ac:dyDescent="0.2">
      <c r="A1170" s="276"/>
      <c r="B1170" s="183">
        <f t="shared" si="144"/>
        <v>0</v>
      </c>
      <c r="C1170" s="277"/>
      <c r="D1170" s="278"/>
      <c r="E1170" s="279"/>
      <c r="F1170" s="280"/>
      <c r="G1170" s="184">
        <f t="shared" si="145"/>
        <v>0</v>
      </c>
    </row>
    <row r="1171" spans="1:7" ht="20.149999999999999" customHeight="1" x14ac:dyDescent="0.2">
      <c r="A1171" s="276"/>
      <c r="B1171" s="183">
        <f t="shared" si="144"/>
        <v>0</v>
      </c>
      <c r="C1171" s="277"/>
      <c r="D1171" s="278"/>
      <c r="E1171" s="279"/>
      <c r="F1171" s="280"/>
      <c r="G1171" s="184">
        <f t="shared" si="145"/>
        <v>0</v>
      </c>
    </row>
    <row r="1172" spans="1:7" ht="20.149999999999999" customHeight="1" x14ac:dyDescent="0.2">
      <c r="A1172" s="276"/>
      <c r="B1172" s="183">
        <f t="shared" si="144"/>
        <v>0</v>
      </c>
      <c r="C1172" s="277"/>
      <c r="D1172" s="278"/>
      <c r="E1172" s="279"/>
      <c r="F1172" s="280"/>
      <c r="G1172" s="184">
        <f t="shared" si="145"/>
        <v>0</v>
      </c>
    </row>
    <row r="1173" spans="1:7" ht="20.149999999999999" customHeight="1" x14ac:dyDescent="0.2">
      <c r="A1173" s="276"/>
      <c r="B1173" s="183">
        <f t="shared" si="144"/>
        <v>0</v>
      </c>
      <c r="C1173" s="277"/>
      <c r="D1173" s="278"/>
      <c r="E1173" s="279"/>
      <c r="F1173" s="280"/>
      <c r="G1173" s="184">
        <f t="shared" si="145"/>
        <v>0</v>
      </c>
    </row>
    <row r="1174" spans="1:7" ht="20.149999999999999" customHeight="1" x14ac:dyDescent="0.2">
      <c r="A1174" s="185"/>
      <c r="B1174" s="171"/>
      <c r="C1174" s="171"/>
      <c r="D1174" s="166"/>
      <c r="E1174" s="167"/>
      <c r="F1174" s="186" t="s">
        <v>38</v>
      </c>
      <c r="G1174" s="187">
        <f>SUBTOTAL(9,G1162:G1173)</f>
        <v>0</v>
      </c>
    </row>
    <row r="1175" spans="1:7" ht="20.149999999999999" customHeight="1" x14ac:dyDescent="0.2">
      <c r="A1175" s="185"/>
      <c r="B1175" s="171"/>
      <c r="C1175" s="188" t="s">
        <v>826</v>
      </c>
      <c r="D1175" s="166"/>
      <c r="E1175" s="167"/>
      <c r="F1175" s="168"/>
      <c r="G1175" s="189"/>
    </row>
    <row r="1176" spans="1:7" ht="20.149999999999999" customHeight="1" x14ac:dyDescent="0.2">
      <c r="A1176" s="276"/>
      <c r="B1176" s="183">
        <f>IF(A1176=0,0,VLOOKUP(A1176,Tabla_Indices,2,FALSE))</f>
        <v>0</v>
      </c>
      <c r="C1176" s="283"/>
      <c r="D1176" s="278"/>
      <c r="E1176" s="279"/>
      <c r="F1176" s="280"/>
      <c r="G1176" s="184">
        <f>ROUND(E1176*F1176,2)</f>
        <v>0</v>
      </c>
    </row>
    <row r="1177" spans="1:7" ht="20.149999999999999" customHeight="1" x14ac:dyDescent="0.2">
      <c r="A1177" s="276"/>
      <c r="B1177" s="183">
        <f>IF(A1177=0,0,VLOOKUP(A1177,Tabla_Indices,2,FALSE))</f>
        <v>0</v>
      </c>
      <c r="C1177" s="277"/>
      <c r="D1177" s="278"/>
      <c r="E1177" s="279"/>
      <c r="F1177" s="280"/>
      <c r="G1177" s="184">
        <f>ROUND(E1177*F1177,2)</f>
        <v>0</v>
      </c>
    </row>
    <row r="1178" spans="1:7" ht="20.149999999999999" customHeight="1" x14ac:dyDescent="0.2">
      <c r="A1178" s="276"/>
      <c r="B1178" s="183"/>
      <c r="C1178" s="277"/>
      <c r="D1178" s="278"/>
      <c r="E1178" s="279"/>
      <c r="F1178" s="280"/>
      <c r="G1178" s="184">
        <f t="shared" ref="G1178:G1185" si="146">ROUND(E1178*F1178,2)</f>
        <v>0</v>
      </c>
    </row>
    <row r="1179" spans="1:7" ht="20.149999999999999" customHeight="1" x14ac:dyDescent="0.2">
      <c r="A1179" s="276"/>
      <c r="B1179" s="183">
        <f t="shared" ref="B1179:B1185" si="147">IF(A1179=0,0,VLOOKUP(A1179,Tabla_Indices,2,FALSE))</f>
        <v>0</v>
      </c>
      <c r="C1179" s="277"/>
      <c r="D1179" s="278"/>
      <c r="E1179" s="279"/>
      <c r="F1179" s="280"/>
      <c r="G1179" s="184">
        <f t="shared" si="146"/>
        <v>0</v>
      </c>
    </row>
    <row r="1180" spans="1:7" ht="20.149999999999999" customHeight="1" x14ac:dyDescent="0.2">
      <c r="A1180" s="276"/>
      <c r="B1180" s="183">
        <f t="shared" si="147"/>
        <v>0</v>
      </c>
      <c r="C1180" s="277"/>
      <c r="D1180" s="278"/>
      <c r="E1180" s="279"/>
      <c r="F1180" s="280"/>
      <c r="G1180" s="184">
        <f t="shared" si="146"/>
        <v>0</v>
      </c>
    </row>
    <row r="1181" spans="1:7" ht="20.149999999999999" customHeight="1" x14ac:dyDescent="0.2">
      <c r="A1181" s="276"/>
      <c r="B1181" s="183">
        <f t="shared" si="147"/>
        <v>0</v>
      </c>
      <c r="C1181" s="277"/>
      <c r="D1181" s="278"/>
      <c r="E1181" s="279"/>
      <c r="F1181" s="280"/>
      <c r="G1181" s="184">
        <f t="shared" si="146"/>
        <v>0</v>
      </c>
    </row>
    <row r="1182" spans="1:7" ht="20.149999999999999" customHeight="1" x14ac:dyDescent="0.2">
      <c r="A1182" s="276"/>
      <c r="B1182" s="183">
        <f t="shared" si="147"/>
        <v>0</v>
      </c>
      <c r="C1182" s="277"/>
      <c r="D1182" s="278"/>
      <c r="E1182" s="279"/>
      <c r="F1182" s="280"/>
      <c r="G1182" s="184">
        <f t="shared" si="146"/>
        <v>0</v>
      </c>
    </row>
    <row r="1183" spans="1:7" ht="20.149999999999999" customHeight="1" x14ac:dyDescent="0.2">
      <c r="A1183" s="276"/>
      <c r="B1183" s="183">
        <f t="shared" si="147"/>
        <v>0</v>
      </c>
      <c r="C1183" s="277"/>
      <c r="D1183" s="278"/>
      <c r="E1183" s="279"/>
      <c r="F1183" s="280"/>
      <c r="G1183" s="184">
        <f t="shared" si="146"/>
        <v>0</v>
      </c>
    </row>
    <row r="1184" spans="1:7" ht="20.149999999999999" customHeight="1" x14ac:dyDescent="0.2">
      <c r="A1184" s="276"/>
      <c r="B1184" s="183">
        <f t="shared" si="147"/>
        <v>0</v>
      </c>
      <c r="C1184" s="277"/>
      <c r="D1184" s="278"/>
      <c r="E1184" s="279"/>
      <c r="F1184" s="280"/>
      <c r="G1184" s="184">
        <f t="shared" si="146"/>
        <v>0</v>
      </c>
    </row>
    <row r="1185" spans="1:7" ht="20.149999999999999" customHeight="1" x14ac:dyDescent="0.2">
      <c r="A1185" s="276"/>
      <c r="B1185" s="183">
        <f t="shared" si="147"/>
        <v>0</v>
      </c>
      <c r="C1185" s="277"/>
      <c r="D1185" s="278"/>
      <c r="E1185" s="279"/>
      <c r="F1185" s="280"/>
      <c r="G1185" s="184">
        <f t="shared" si="146"/>
        <v>0</v>
      </c>
    </row>
    <row r="1186" spans="1:7" ht="20.149999999999999" customHeight="1" x14ac:dyDescent="0.2">
      <c r="A1186" s="185"/>
      <c r="B1186" s="171"/>
      <c r="C1186" s="171"/>
      <c r="D1186" s="166"/>
      <c r="E1186" s="167"/>
      <c r="F1186" s="186" t="s">
        <v>39</v>
      </c>
      <c r="G1186" s="187">
        <f>SUBTOTAL(9,G1176:G1185)</f>
        <v>0</v>
      </c>
    </row>
    <row r="1187" spans="1:7" ht="20.149999999999999" customHeight="1" x14ac:dyDescent="0.2">
      <c r="A1187" s="185"/>
      <c r="B1187" s="171"/>
      <c r="C1187" s="188" t="s">
        <v>827</v>
      </c>
      <c r="D1187" s="166"/>
      <c r="E1187" s="167"/>
      <c r="F1187" s="171"/>
      <c r="G1187" s="189"/>
    </row>
    <row r="1188" spans="1:7" ht="20.149999999999999" customHeight="1" x14ac:dyDescent="0.2">
      <c r="A1188" s="276"/>
      <c r="B1188" s="183">
        <f t="shared" ref="B1188:B1196" si="148">IF(A1188=0,0,VLOOKUP(A1188,Tabla_Indices,2,FALSE))</f>
        <v>0</v>
      </c>
      <c r="C1188" s="277"/>
      <c r="D1188" s="278"/>
      <c r="E1188" s="279"/>
      <c r="F1188" s="284"/>
      <c r="G1188" s="190">
        <f>ROUND(E1188*F1188,2)</f>
        <v>0</v>
      </c>
    </row>
    <row r="1189" spans="1:7" ht="20.149999999999999" customHeight="1" x14ac:dyDescent="0.2">
      <c r="A1189" s="276"/>
      <c r="B1189" s="183">
        <f t="shared" si="148"/>
        <v>0</v>
      </c>
      <c r="C1189" s="283"/>
      <c r="D1189" s="278"/>
      <c r="E1189" s="279"/>
      <c r="F1189" s="280"/>
      <c r="G1189" s="190">
        <f>ROUND(E1189*F1189,2)</f>
        <v>0</v>
      </c>
    </row>
    <row r="1190" spans="1:7" ht="20.149999999999999" customHeight="1" x14ac:dyDescent="0.2">
      <c r="A1190" s="276"/>
      <c r="B1190" s="183">
        <f t="shared" si="148"/>
        <v>0</v>
      </c>
      <c r="C1190" s="285"/>
      <c r="D1190" s="278"/>
      <c r="E1190" s="279"/>
      <c r="F1190" s="280"/>
      <c r="G1190" s="190">
        <f>ROUND(E1190*F1190,2)</f>
        <v>0</v>
      </c>
    </row>
    <row r="1191" spans="1:7" ht="20.149999999999999" customHeight="1" x14ac:dyDescent="0.2">
      <c r="A1191" s="276"/>
      <c r="B1191" s="183">
        <f t="shared" si="148"/>
        <v>0</v>
      </c>
      <c r="C1191" s="285"/>
      <c r="D1191" s="278"/>
      <c r="E1191" s="279"/>
      <c r="F1191" s="280"/>
      <c r="G1191" s="190">
        <f>ROUND(E1191*F1191,2)</f>
        <v>0</v>
      </c>
    </row>
    <row r="1192" spans="1:7" ht="20.149999999999999" customHeight="1" x14ac:dyDescent="0.2">
      <c r="A1192" s="276"/>
      <c r="B1192" s="183">
        <f t="shared" si="148"/>
        <v>0</v>
      </c>
      <c r="C1192" s="285"/>
      <c r="D1192" s="278"/>
      <c r="E1192" s="279"/>
      <c r="F1192" s="280"/>
      <c r="G1192" s="190">
        <f t="shared" ref="G1192:G1196" si="149">ROUND(E1192*F1192,2)</f>
        <v>0</v>
      </c>
    </row>
    <row r="1193" spans="1:7" ht="20.149999999999999" customHeight="1" x14ac:dyDescent="0.2">
      <c r="A1193" s="276"/>
      <c r="B1193" s="183">
        <f t="shared" si="148"/>
        <v>0</v>
      </c>
      <c r="C1193" s="285"/>
      <c r="D1193" s="278"/>
      <c r="E1193" s="279"/>
      <c r="F1193" s="280"/>
      <c r="G1193" s="190">
        <f t="shared" si="149"/>
        <v>0</v>
      </c>
    </row>
    <row r="1194" spans="1:7" ht="20.149999999999999" customHeight="1" x14ac:dyDescent="0.2">
      <c r="A1194" s="276"/>
      <c r="B1194" s="183">
        <f t="shared" si="148"/>
        <v>0</v>
      </c>
      <c r="C1194" s="277"/>
      <c r="D1194" s="278"/>
      <c r="E1194" s="279"/>
      <c r="F1194" s="280"/>
      <c r="G1194" s="190">
        <f t="shared" si="149"/>
        <v>0</v>
      </c>
    </row>
    <row r="1195" spans="1:7" ht="20.149999999999999" customHeight="1" x14ac:dyDescent="0.2">
      <c r="A1195" s="276"/>
      <c r="B1195" s="183">
        <f t="shared" si="148"/>
        <v>0</v>
      </c>
      <c r="C1195" s="277"/>
      <c r="D1195" s="278"/>
      <c r="E1195" s="279"/>
      <c r="F1195" s="280"/>
      <c r="G1195" s="190">
        <f t="shared" si="149"/>
        <v>0</v>
      </c>
    </row>
    <row r="1196" spans="1:7" ht="20.149999999999999" customHeight="1" x14ac:dyDescent="0.2">
      <c r="A1196" s="276"/>
      <c r="B1196" s="183">
        <f t="shared" si="148"/>
        <v>0</v>
      </c>
      <c r="C1196" s="277"/>
      <c r="D1196" s="278"/>
      <c r="E1196" s="279"/>
      <c r="F1196" s="280"/>
      <c r="G1196" s="190">
        <f t="shared" si="149"/>
        <v>0</v>
      </c>
    </row>
    <row r="1197" spans="1:7" ht="20.149999999999999" customHeight="1" x14ac:dyDescent="0.2">
      <c r="A1197" s="251"/>
      <c r="B1197" s="166"/>
      <c r="C1197" s="171"/>
      <c r="D1197" s="166"/>
      <c r="E1197" s="167"/>
      <c r="F1197" s="186" t="s">
        <v>40</v>
      </c>
      <c r="G1197" s="187">
        <f>SUBTOTAL(9,G1188:G1196)</f>
        <v>0</v>
      </c>
    </row>
    <row r="1198" spans="1:7" ht="20.149999999999999" customHeight="1" thickBot="1" x14ac:dyDescent="0.25">
      <c r="A1198" s="192"/>
      <c r="B1198" s="193"/>
      <c r="C1198" s="194"/>
      <c r="D1198" s="193"/>
      <c r="E1198" s="195"/>
      <c r="F1198" s="196"/>
      <c r="G1198" s="197"/>
    </row>
    <row r="1199" spans="1:7" ht="20.149999999999999" customHeight="1" thickBot="1" x14ac:dyDescent="0.25">
      <c r="A1199" s="252" t="str">
        <f>B1157</f>
        <v>9-1</v>
      </c>
      <c r="B1199" s="250" t="str">
        <f>C1157</f>
        <v>Impermeabilización de jardines</v>
      </c>
      <c r="C1199" s="198"/>
      <c r="D1199" s="198" t="s">
        <v>41</v>
      </c>
      <c r="E1199" s="199"/>
      <c r="F1199" s="200" t="s">
        <v>42</v>
      </c>
      <c r="G1199" s="201">
        <f>SUBTOTAL(9,G1162:G1198)</f>
        <v>0</v>
      </c>
    </row>
    <row r="1200" spans="1:7" ht="20.149999999999999" customHeight="1" thickTop="1" thickBot="1" x14ac:dyDescent="0.25"/>
    <row r="1201" spans="1:7" ht="20.149999999999999" customHeight="1" thickTop="1" x14ac:dyDescent="0.2">
      <c r="A1201" s="315" t="s">
        <v>44</v>
      </c>
      <c r="B1201" s="316"/>
      <c r="C1201" s="316"/>
      <c r="D1201" s="316"/>
      <c r="E1201" s="316"/>
      <c r="F1201" s="316"/>
      <c r="G1201" s="317"/>
    </row>
    <row r="1202" spans="1:7" ht="20.149999999999999" customHeight="1" x14ac:dyDescent="0.2">
      <c r="A1202" s="156" t="s">
        <v>823</v>
      </c>
      <c r="B1202" s="157" t="str">
        <f>Comitente</f>
        <v>DIRECCIÓN ARQUITECTURA</v>
      </c>
      <c r="C1202" s="158"/>
      <c r="D1202" s="159"/>
      <c r="E1202" s="159"/>
      <c r="F1202" s="160"/>
      <c r="G1202" s="161"/>
    </row>
    <row r="1203" spans="1:7" ht="20.149999999999999" customHeight="1" x14ac:dyDescent="0.2">
      <c r="A1203" s="156" t="s">
        <v>824</v>
      </c>
      <c r="B1203" s="157">
        <f>Contratista</f>
        <v>0</v>
      </c>
      <c r="C1203" s="162"/>
      <c r="D1203" s="162"/>
      <c r="E1203" s="162"/>
      <c r="F1203" s="157"/>
      <c r="G1203" s="163"/>
    </row>
    <row r="1204" spans="1:7" ht="20.149999999999999" customHeight="1" x14ac:dyDescent="0.2">
      <c r="A1204" s="156" t="s">
        <v>31</v>
      </c>
      <c r="B1204" s="157" t="str">
        <f>Obra</f>
        <v>CONSOLIDACION ESTRUCTURAL EDIFICIO 9 DE JULIO</v>
      </c>
      <c r="C1204" s="162"/>
      <c r="D1204" s="162"/>
      <c r="E1204" s="162"/>
      <c r="F1204" s="157" t="s">
        <v>45</v>
      </c>
      <c r="G1204" s="163">
        <f>Fecha_Base</f>
        <v>0</v>
      </c>
    </row>
    <row r="1205" spans="1:7" ht="20.149999999999999" customHeight="1" x14ac:dyDescent="0.2">
      <c r="A1205" s="164" t="s">
        <v>822</v>
      </c>
      <c r="B1205" s="165" t="str">
        <f>Ubicación</f>
        <v>DEPARTAMENTO CAPITAL</v>
      </c>
      <c r="C1205" s="165"/>
      <c r="D1205" s="166"/>
      <c r="E1205" s="167"/>
      <c r="F1205" s="168"/>
      <c r="G1205" s="169"/>
    </row>
    <row r="1206" spans="1:7" ht="20.149999999999999" customHeight="1" x14ac:dyDescent="0.2">
      <c r="A1206" s="164" t="s">
        <v>46</v>
      </c>
      <c r="B1206" s="286">
        <v>10</v>
      </c>
      <c r="C1206" s="171" t="str">
        <f>IF(B1206="","",VLOOKUP(B1206,Computo_Presupuesto,2,FALSE))</f>
        <v>REVOQUES Y ENLUCIDOS</v>
      </c>
      <c r="D1206" s="172"/>
      <c r="E1206" s="167"/>
      <c r="F1206" s="168"/>
      <c r="G1206" s="169"/>
    </row>
    <row r="1207" spans="1:7" ht="20.149999999999999" customHeight="1" x14ac:dyDescent="0.2">
      <c r="A1207" s="164" t="s">
        <v>32</v>
      </c>
      <c r="B1207" s="262" t="s">
        <v>1188</v>
      </c>
      <c r="C1207" s="171" t="str">
        <f>IF(B1207=0,"",VLOOKUP(B1207,Computo_Presupuesto,2,FALSE))</f>
        <v>Reparación de revoques</v>
      </c>
      <c r="D1207" s="166"/>
      <c r="E1207" s="167"/>
      <c r="F1207" s="165" t="s">
        <v>33</v>
      </c>
      <c r="G1207" s="173" t="str">
        <f>IF(B1207=0,"",VLOOKUP(B1207,Computo_Presupuesto,4,FALSE))</f>
        <v>gl</v>
      </c>
    </row>
    <row r="1208" spans="1:7" ht="20.149999999999999" customHeight="1" x14ac:dyDescent="0.2">
      <c r="A1208" s="164"/>
      <c r="B1208" s="165"/>
      <c r="C1208" s="171"/>
      <c r="D1208" s="166"/>
      <c r="E1208" s="167"/>
      <c r="F1208" s="171"/>
      <c r="G1208" s="174"/>
    </row>
    <row r="1209" spans="1:7" ht="20.149999999999999" customHeight="1" x14ac:dyDescent="0.2">
      <c r="A1209" s="312" t="s">
        <v>685</v>
      </c>
      <c r="B1209" s="313"/>
      <c r="C1209" s="314" t="s">
        <v>0</v>
      </c>
      <c r="D1209" s="314" t="s">
        <v>34</v>
      </c>
      <c r="E1209" s="318" t="s">
        <v>35</v>
      </c>
      <c r="F1209" s="319" t="s">
        <v>36</v>
      </c>
      <c r="G1209" s="320" t="s">
        <v>37</v>
      </c>
    </row>
    <row r="1210" spans="1:7" s="15" customFormat="1" ht="20.149999999999999" customHeight="1" x14ac:dyDescent="0.2">
      <c r="A1210" s="175" t="s">
        <v>686</v>
      </c>
      <c r="B1210" s="176" t="s">
        <v>687</v>
      </c>
      <c r="C1210" s="314"/>
      <c r="D1210" s="314"/>
      <c r="E1210" s="318"/>
      <c r="F1210" s="319"/>
      <c r="G1210" s="320"/>
    </row>
    <row r="1211" spans="1:7" ht="20.149999999999999" customHeight="1" x14ac:dyDescent="0.2">
      <c r="A1211" s="275"/>
      <c r="B1211" s="177"/>
      <c r="C1211" s="178" t="s">
        <v>825</v>
      </c>
      <c r="D1211" s="179"/>
      <c r="E1211" s="180"/>
      <c r="F1211" s="181"/>
      <c r="G1211" s="182"/>
    </row>
    <row r="1212" spans="1:7" ht="20.149999999999999" customHeight="1" x14ac:dyDescent="0.2">
      <c r="A1212" s="276"/>
      <c r="B1212" s="183">
        <f t="shared" ref="B1212:B1223" si="150">IF(A1212=0,0,VLOOKUP(A1212,Tabla_Indices,2,FALSE))</f>
        <v>0</v>
      </c>
      <c r="C1212" s="277"/>
      <c r="D1212" s="278"/>
      <c r="E1212" s="279"/>
      <c r="F1212" s="280"/>
      <c r="G1212" s="184">
        <f>ROUND(E1212*F1212,2)</f>
        <v>0</v>
      </c>
    </row>
    <row r="1213" spans="1:7" ht="20.149999999999999" customHeight="1" x14ac:dyDescent="0.2">
      <c r="A1213" s="281"/>
      <c r="B1213" s="183">
        <f t="shared" si="150"/>
        <v>0</v>
      </c>
      <c r="C1213" s="277"/>
      <c r="D1213" s="278"/>
      <c r="E1213" s="279"/>
      <c r="F1213" s="280"/>
      <c r="G1213" s="184">
        <f t="shared" ref="G1213:G1223" si="151">ROUND(E1213*F1213,2)</f>
        <v>0</v>
      </c>
    </row>
    <row r="1214" spans="1:7" ht="20.149999999999999" customHeight="1" x14ac:dyDescent="0.2">
      <c r="A1214" s="276"/>
      <c r="B1214" s="183">
        <f t="shared" si="150"/>
        <v>0</v>
      </c>
      <c r="C1214" s="277"/>
      <c r="D1214" s="278"/>
      <c r="E1214" s="279"/>
      <c r="F1214" s="280"/>
      <c r="G1214" s="184">
        <f t="shared" si="151"/>
        <v>0</v>
      </c>
    </row>
    <row r="1215" spans="1:7" ht="20.149999999999999" customHeight="1" x14ac:dyDescent="0.2">
      <c r="A1215" s="276"/>
      <c r="B1215" s="183">
        <f t="shared" si="150"/>
        <v>0</v>
      </c>
      <c r="C1215" s="277"/>
      <c r="D1215" s="278"/>
      <c r="E1215" s="279"/>
      <c r="F1215" s="280"/>
      <c r="G1215" s="184">
        <f t="shared" si="151"/>
        <v>0</v>
      </c>
    </row>
    <row r="1216" spans="1:7" ht="20.149999999999999" customHeight="1" x14ac:dyDescent="0.2">
      <c r="A1216" s="276"/>
      <c r="B1216" s="183">
        <f t="shared" si="150"/>
        <v>0</v>
      </c>
      <c r="C1216" s="277"/>
      <c r="D1216" s="278"/>
      <c r="E1216" s="282"/>
      <c r="F1216" s="280"/>
      <c r="G1216" s="184">
        <f t="shared" si="151"/>
        <v>0</v>
      </c>
    </row>
    <row r="1217" spans="1:7" ht="20.149999999999999" customHeight="1" x14ac:dyDescent="0.2">
      <c r="A1217" s="276"/>
      <c r="B1217" s="183">
        <f t="shared" si="150"/>
        <v>0</v>
      </c>
      <c r="C1217" s="277"/>
      <c r="D1217" s="278"/>
      <c r="E1217" s="282"/>
      <c r="F1217" s="280"/>
      <c r="G1217" s="184">
        <f t="shared" si="151"/>
        <v>0</v>
      </c>
    </row>
    <row r="1218" spans="1:7" ht="20.149999999999999" customHeight="1" x14ac:dyDescent="0.2">
      <c r="A1218" s="276"/>
      <c r="B1218" s="183">
        <f t="shared" si="150"/>
        <v>0</v>
      </c>
      <c r="C1218" s="277"/>
      <c r="D1218" s="278"/>
      <c r="E1218" s="279"/>
      <c r="F1218" s="280"/>
      <c r="G1218" s="184">
        <f t="shared" si="151"/>
        <v>0</v>
      </c>
    </row>
    <row r="1219" spans="1:7" ht="20.149999999999999" customHeight="1" x14ac:dyDescent="0.2">
      <c r="A1219" s="276"/>
      <c r="B1219" s="183">
        <f t="shared" si="150"/>
        <v>0</v>
      </c>
      <c r="C1219" s="277"/>
      <c r="D1219" s="278"/>
      <c r="E1219" s="279"/>
      <c r="F1219" s="280"/>
      <c r="G1219" s="184">
        <f t="shared" si="151"/>
        <v>0</v>
      </c>
    </row>
    <row r="1220" spans="1:7" ht="20.149999999999999" customHeight="1" x14ac:dyDescent="0.2">
      <c r="A1220" s="276"/>
      <c r="B1220" s="183">
        <f t="shared" si="150"/>
        <v>0</v>
      </c>
      <c r="C1220" s="277"/>
      <c r="D1220" s="278"/>
      <c r="E1220" s="279"/>
      <c r="F1220" s="280"/>
      <c r="G1220" s="184">
        <f t="shared" si="151"/>
        <v>0</v>
      </c>
    </row>
    <row r="1221" spans="1:7" ht="20.149999999999999" customHeight="1" x14ac:dyDescent="0.2">
      <c r="A1221" s="276"/>
      <c r="B1221" s="183">
        <f t="shared" si="150"/>
        <v>0</v>
      </c>
      <c r="C1221" s="277"/>
      <c r="D1221" s="278"/>
      <c r="E1221" s="279"/>
      <c r="F1221" s="280"/>
      <c r="G1221" s="184">
        <f t="shared" si="151"/>
        <v>0</v>
      </c>
    </row>
    <row r="1222" spans="1:7" ht="20.149999999999999" customHeight="1" x14ac:dyDescent="0.2">
      <c r="A1222" s="276"/>
      <c r="B1222" s="183">
        <f t="shared" si="150"/>
        <v>0</v>
      </c>
      <c r="C1222" s="277"/>
      <c r="D1222" s="278"/>
      <c r="E1222" s="279"/>
      <c r="F1222" s="280"/>
      <c r="G1222" s="184">
        <f t="shared" si="151"/>
        <v>0</v>
      </c>
    </row>
    <row r="1223" spans="1:7" ht="20.149999999999999" customHeight="1" x14ac:dyDescent="0.2">
      <c r="A1223" s="276"/>
      <c r="B1223" s="183">
        <f t="shared" si="150"/>
        <v>0</v>
      </c>
      <c r="C1223" s="277"/>
      <c r="D1223" s="278"/>
      <c r="E1223" s="279"/>
      <c r="F1223" s="280"/>
      <c r="G1223" s="184">
        <f t="shared" si="151"/>
        <v>0</v>
      </c>
    </row>
    <row r="1224" spans="1:7" ht="20.149999999999999" customHeight="1" x14ac:dyDescent="0.2">
      <c r="A1224" s="185"/>
      <c r="B1224" s="171"/>
      <c r="C1224" s="171"/>
      <c r="D1224" s="166"/>
      <c r="E1224" s="167"/>
      <c r="F1224" s="186" t="s">
        <v>38</v>
      </c>
      <c r="G1224" s="187">
        <f>SUBTOTAL(9,G1212:G1223)</f>
        <v>0</v>
      </c>
    </row>
    <row r="1225" spans="1:7" ht="20.149999999999999" customHeight="1" x14ac:dyDescent="0.2">
      <c r="A1225" s="185"/>
      <c r="B1225" s="171"/>
      <c r="C1225" s="188" t="s">
        <v>826</v>
      </c>
      <c r="D1225" s="166"/>
      <c r="E1225" s="167"/>
      <c r="F1225" s="168"/>
      <c r="G1225" s="189"/>
    </row>
    <row r="1226" spans="1:7" ht="20.149999999999999" customHeight="1" x14ac:dyDescent="0.2">
      <c r="A1226" s="276"/>
      <c r="B1226" s="183">
        <f t="shared" ref="B1226:B1235" si="152">IF(A1226=0,0,VLOOKUP(A1226,Tabla_Indices,2,FALSE))</f>
        <v>0</v>
      </c>
      <c r="C1226" s="283"/>
      <c r="D1226" s="278"/>
      <c r="E1226" s="279"/>
      <c r="F1226" s="280"/>
      <c r="G1226" s="184">
        <f>ROUND(E1226*F1226,2)</f>
        <v>0</v>
      </c>
    </row>
    <row r="1227" spans="1:7" ht="20.149999999999999" customHeight="1" x14ac:dyDescent="0.2">
      <c r="A1227" s="276"/>
      <c r="B1227" s="183">
        <f t="shared" si="152"/>
        <v>0</v>
      </c>
      <c r="C1227" s="277"/>
      <c r="D1227" s="278"/>
      <c r="E1227" s="279"/>
      <c r="F1227" s="280"/>
      <c r="G1227" s="184">
        <f>ROUND(E1227*F1227,2)</f>
        <v>0</v>
      </c>
    </row>
    <row r="1228" spans="1:7" ht="20.149999999999999" customHeight="1" x14ac:dyDescent="0.2">
      <c r="A1228" s="276"/>
      <c r="B1228" s="183">
        <f t="shared" si="152"/>
        <v>0</v>
      </c>
      <c r="C1228" s="277"/>
      <c r="D1228" s="278"/>
      <c r="E1228" s="279"/>
      <c r="F1228" s="280"/>
      <c r="G1228" s="184">
        <f t="shared" ref="G1228:G1235" si="153">ROUND(E1228*F1228,2)</f>
        <v>0</v>
      </c>
    </row>
    <row r="1229" spans="1:7" ht="20.149999999999999" customHeight="1" x14ac:dyDescent="0.2">
      <c r="A1229" s="276"/>
      <c r="B1229" s="183">
        <f t="shared" si="152"/>
        <v>0</v>
      </c>
      <c r="C1229" s="277"/>
      <c r="D1229" s="278"/>
      <c r="E1229" s="279"/>
      <c r="F1229" s="280"/>
      <c r="G1229" s="184">
        <f t="shared" si="153"/>
        <v>0</v>
      </c>
    </row>
    <row r="1230" spans="1:7" ht="20.149999999999999" customHeight="1" x14ac:dyDescent="0.2">
      <c r="A1230" s="276"/>
      <c r="B1230" s="183">
        <f t="shared" si="152"/>
        <v>0</v>
      </c>
      <c r="C1230" s="277"/>
      <c r="D1230" s="278"/>
      <c r="E1230" s="279"/>
      <c r="F1230" s="280"/>
      <c r="G1230" s="184">
        <f t="shared" si="153"/>
        <v>0</v>
      </c>
    </row>
    <row r="1231" spans="1:7" ht="20.149999999999999" customHeight="1" x14ac:dyDescent="0.2">
      <c r="A1231" s="276"/>
      <c r="B1231" s="183">
        <f t="shared" si="152"/>
        <v>0</v>
      </c>
      <c r="C1231" s="277"/>
      <c r="D1231" s="278"/>
      <c r="E1231" s="279"/>
      <c r="F1231" s="280"/>
      <c r="G1231" s="184">
        <f t="shared" si="153"/>
        <v>0</v>
      </c>
    </row>
    <row r="1232" spans="1:7" ht="20.149999999999999" customHeight="1" x14ac:dyDescent="0.2">
      <c r="A1232" s="276"/>
      <c r="B1232" s="183">
        <f t="shared" si="152"/>
        <v>0</v>
      </c>
      <c r="C1232" s="277"/>
      <c r="D1232" s="278"/>
      <c r="E1232" s="279"/>
      <c r="F1232" s="280"/>
      <c r="G1232" s="184">
        <f t="shared" si="153"/>
        <v>0</v>
      </c>
    </row>
    <row r="1233" spans="1:7" ht="20.149999999999999" customHeight="1" x14ac:dyDescent="0.2">
      <c r="A1233" s="276"/>
      <c r="B1233" s="183">
        <f t="shared" si="152"/>
        <v>0</v>
      </c>
      <c r="C1233" s="277"/>
      <c r="D1233" s="278"/>
      <c r="E1233" s="279"/>
      <c r="F1233" s="280"/>
      <c r="G1233" s="184">
        <f t="shared" si="153"/>
        <v>0</v>
      </c>
    </row>
    <row r="1234" spans="1:7" ht="20.149999999999999" customHeight="1" x14ac:dyDescent="0.2">
      <c r="A1234" s="276"/>
      <c r="B1234" s="183">
        <f t="shared" si="152"/>
        <v>0</v>
      </c>
      <c r="C1234" s="277"/>
      <c r="D1234" s="278"/>
      <c r="E1234" s="279"/>
      <c r="F1234" s="280"/>
      <c r="G1234" s="184">
        <f t="shared" si="153"/>
        <v>0</v>
      </c>
    </row>
    <row r="1235" spans="1:7" ht="20.149999999999999" customHeight="1" x14ac:dyDescent="0.2">
      <c r="A1235" s="276"/>
      <c r="B1235" s="183">
        <f t="shared" si="152"/>
        <v>0</v>
      </c>
      <c r="C1235" s="277"/>
      <c r="D1235" s="278"/>
      <c r="E1235" s="279"/>
      <c r="F1235" s="280"/>
      <c r="G1235" s="184">
        <f t="shared" si="153"/>
        <v>0</v>
      </c>
    </row>
    <row r="1236" spans="1:7" ht="20.149999999999999" customHeight="1" x14ac:dyDescent="0.2">
      <c r="A1236" s="185"/>
      <c r="B1236" s="171"/>
      <c r="C1236" s="171"/>
      <c r="D1236" s="166"/>
      <c r="E1236" s="167"/>
      <c r="F1236" s="186" t="s">
        <v>39</v>
      </c>
      <c r="G1236" s="187">
        <f>SUBTOTAL(9,G1226:G1235)</f>
        <v>0</v>
      </c>
    </row>
    <row r="1237" spans="1:7" ht="20.149999999999999" customHeight="1" x14ac:dyDescent="0.2">
      <c r="A1237" s="185"/>
      <c r="B1237" s="171"/>
      <c r="C1237" s="188" t="s">
        <v>827</v>
      </c>
      <c r="D1237" s="166"/>
      <c r="E1237" s="167"/>
      <c r="F1237" s="171"/>
      <c r="G1237" s="189"/>
    </row>
    <row r="1238" spans="1:7" ht="20.149999999999999" customHeight="1" x14ac:dyDescent="0.2">
      <c r="A1238" s="276"/>
      <c r="B1238" s="183">
        <f t="shared" ref="B1238:B1246" si="154">IF(A1238=0,0,VLOOKUP(A1238,Tabla_Indices,2,FALSE))</f>
        <v>0</v>
      </c>
      <c r="C1238" s="277"/>
      <c r="D1238" s="278"/>
      <c r="E1238" s="279"/>
      <c r="F1238" s="284"/>
      <c r="G1238" s="190">
        <f>ROUND(E1238*F1238,2)</f>
        <v>0</v>
      </c>
    </row>
    <row r="1239" spans="1:7" ht="20.149999999999999" customHeight="1" x14ac:dyDescent="0.2">
      <c r="A1239" s="276"/>
      <c r="B1239" s="183">
        <f t="shared" si="154"/>
        <v>0</v>
      </c>
      <c r="C1239" s="283"/>
      <c r="D1239" s="278"/>
      <c r="E1239" s="279"/>
      <c r="F1239" s="280"/>
      <c r="G1239" s="190">
        <f>ROUND(E1239*F1239,2)</f>
        <v>0</v>
      </c>
    </row>
    <row r="1240" spans="1:7" ht="20.149999999999999" customHeight="1" x14ac:dyDescent="0.2">
      <c r="A1240" s="276"/>
      <c r="B1240" s="183">
        <f t="shared" si="154"/>
        <v>0</v>
      </c>
      <c r="C1240" s="285"/>
      <c r="D1240" s="278"/>
      <c r="E1240" s="279"/>
      <c r="F1240" s="280"/>
      <c r="G1240" s="190">
        <f>ROUND(E1240*F1240,2)</f>
        <v>0</v>
      </c>
    </row>
    <row r="1241" spans="1:7" ht="20.149999999999999" customHeight="1" x14ac:dyDescent="0.2">
      <c r="A1241" s="276"/>
      <c r="B1241" s="183">
        <f t="shared" si="154"/>
        <v>0</v>
      </c>
      <c r="C1241" s="285"/>
      <c r="D1241" s="278"/>
      <c r="E1241" s="279"/>
      <c r="F1241" s="280"/>
      <c r="G1241" s="190">
        <f>ROUND(E1241*F1241,2)</f>
        <v>0</v>
      </c>
    </row>
    <row r="1242" spans="1:7" ht="20.149999999999999" customHeight="1" x14ac:dyDescent="0.2">
      <c r="A1242" s="276"/>
      <c r="B1242" s="183">
        <f t="shared" si="154"/>
        <v>0</v>
      </c>
      <c r="C1242" s="285"/>
      <c r="D1242" s="278"/>
      <c r="E1242" s="279"/>
      <c r="F1242" s="280"/>
      <c r="G1242" s="190">
        <f t="shared" ref="G1242:G1246" si="155">ROUND(E1242*F1242,2)</f>
        <v>0</v>
      </c>
    </row>
    <row r="1243" spans="1:7" ht="20.149999999999999" customHeight="1" x14ac:dyDescent="0.2">
      <c r="A1243" s="276"/>
      <c r="B1243" s="183">
        <f t="shared" si="154"/>
        <v>0</v>
      </c>
      <c r="C1243" s="285"/>
      <c r="D1243" s="278"/>
      <c r="E1243" s="279"/>
      <c r="F1243" s="280"/>
      <c r="G1243" s="190">
        <f t="shared" si="155"/>
        <v>0</v>
      </c>
    </row>
    <row r="1244" spans="1:7" ht="20.149999999999999" customHeight="1" x14ac:dyDescent="0.2">
      <c r="A1244" s="276"/>
      <c r="B1244" s="183">
        <f t="shared" si="154"/>
        <v>0</v>
      </c>
      <c r="C1244" s="277"/>
      <c r="D1244" s="278"/>
      <c r="E1244" s="279"/>
      <c r="F1244" s="280"/>
      <c r="G1244" s="190">
        <f t="shared" si="155"/>
        <v>0</v>
      </c>
    </row>
    <row r="1245" spans="1:7" ht="20.149999999999999" customHeight="1" x14ac:dyDescent="0.2">
      <c r="A1245" s="276"/>
      <c r="B1245" s="183">
        <f t="shared" si="154"/>
        <v>0</v>
      </c>
      <c r="C1245" s="277"/>
      <c r="D1245" s="278"/>
      <c r="E1245" s="279"/>
      <c r="F1245" s="280"/>
      <c r="G1245" s="190">
        <f t="shared" si="155"/>
        <v>0</v>
      </c>
    </row>
    <row r="1246" spans="1:7" ht="20.149999999999999" customHeight="1" x14ac:dyDescent="0.2">
      <c r="A1246" s="276"/>
      <c r="B1246" s="183">
        <f t="shared" si="154"/>
        <v>0</v>
      </c>
      <c r="C1246" s="277"/>
      <c r="D1246" s="278"/>
      <c r="E1246" s="279"/>
      <c r="F1246" s="280"/>
      <c r="G1246" s="190">
        <f t="shared" si="155"/>
        <v>0</v>
      </c>
    </row>
    <row r="1247" spans="1:7" ht="20.149999999999999" customHeight="1" x14ac:dyDescent="0.2">
      <c r="A1247" s="191"/>
      <c r="B1247" s="166"/>
      <c r="C1247" s="171"/>
      <c r="D1247" s="166"/>
      <c r="E1247" s="167"/>
      <c r="F1247" s="186" t="s">
        <v>40</v>
      </c>
      <c r="G1247" s="187">
        <f>SUBTOTAL(9,G1238:G1246)</f>
        <v>0</v>
      </c>
    </row>
    <row r="1248" spans="1:7" ht="20.149999999999999" customHeight="1" thickBot="1" x14ac:dyDescent="0.25">
      <c r="A1248" s="192"/>
      <c r="B1248" s="193"/>
      <c r="C1248" s="194"/>
      <c r="D1248" s="193"/>
      <c r="E1248" s="195"/>
      <c r="F1248" s="196"/>
      <c r="G1248" s="197"/>
    </row>
    <row r="1249" spans="1:7" ht="20.149999999999999" customHeight="1" thickBot="1" x14ac:dyDescent="0.25">
      <c r="A1249" s="252" t="str">
        <f>B1207</f>
        <v>10-1</v>
      </c>
      <c r="B1249" s="250" t="str">
        <f>C1207</f>
        <v>Reparación de revoques</v>
      </c>
      <c r="C1249" s="198"/>
      <c r="D1249" s="198" t="s">
        <v>41</v>
      </c>
      <c r="E1249" s="199"/>
      <c r="F1249" s="200" t="s">
        <v>42</v>
      </c>
      <c r="G1249" s="201">
        <f>SUBTOTAL(9,G1212:G1248)</f>
        <v>0</v>
      </c>
    </row>
    <row r="1250" spans="1:7" ht="20.149999999999999" customHeight="1" thickTop="1" thickBot="1" x14ac:dyDescent="0.25"/>
    <row r="1251" spans="1:7" ht="20.149999999999999" customHeight="1" thickTop="1" x14ac:dyDescent="0.2">
      <c r="A1251" s="315" t="s">
        <v>44</v>
      </c>
      <c r="B1251" s="316"/>
      <c r="C1251" s="316"/>
      <c r="D1251" s="316"/>
      <c r="E1251" s="316"/>
      <c r="F1251" s="316"/>
      <c r="G1251" s="317"/>
    </row>
    <row r="1252" spans="1:7" ht="20.149999999999999" customHeight="1" x14ac:dyDescent="0.2">
      <c r="A1252" s="156" t="s">
        <v>823</v>
      </c>
      <c r="B1252" s="157" t="str">
        <f>Comitente</f>
        <v>DIRECCIÓN ARQUITECTURA</v>
      </c>
      <c r="C1252" s="158"/>
      <c r="D1252" s="159"/>
      <c r="E1252" s="159"/>
      <c r="F1252" s="160"/>
      <c r="G1252" s="161"/>
    </row>
    <row r="1253" spans="1:7" ht="20.149999999999999" customHeight="1" x14ac:dyDescent="0.2">
      <c r="A1253" s="156" t="s">
        <v>824</v>
      </c>
      <c r="B1253" s="157">
        <f>Contratista</f>
        <v>0</v>
      </c>
      <c r="C1253" s="162"/>
      <c r="D1253" s="162"/>
      <c r="E1253" s="162"/>
      <c r="F1253" s="157"/>
      <c r="G1253" s="163"/>
    </row>
    <row r="1254" spans="1:7" ht="20.149999999999999" customHeight="1" x14ac:dyDescent="0.2">
      <c r="A1254" s="156" t="s">
        <v>31</v>
      </c>
      <c r="B1254" s="157" t="str">
        <f>Obra</f>
        <v>CONSOLIDACION ESTRUCTURAL EDIFICIO 9 DE JULIO</v>
      </c>
      <c r="C1254" s="162"/>
      <c r="D1254" s="162"/>
      <c r="E1254" s="162"/>
      <c r="F1254" s="157" t="s">
        <v>45</v>
      </c>
      <c r="G1254" s="163">
        <f>Fecha_Base</f>
        <v>0</v>
      </c>
    </row>
    <row r="1255" spans="1:7" ht="20.149999999999999" customHeight="1" x14ac:dyDescent="0.2">
      <c r="A1255" s="164" t="s">
        <v>822</v>
      </c>
      <c r="B1255" s="165" t="str">
        <f>Ubicación</f>
        <v>DEPARTAMENTO CAPITAL</v>
      </c>
      <c r="C1255" s="165"/>
      <c r="D1255" s="166"/>
      <c r="E1255" s="167"/>
      <c r="F1255" s="168"/>
      <c r="G1255" s="169"/>
    </row>
    <row r="1256" spans="1:7" ht="20.149999999999999" customHeight="1" x14ac:dyDescent="0.2">
      <c r="A1256" s="164" t="s">
        <v>46</v>
      </c>
      <c r="B1256" s="286">
        <v>11</v>
      </c>
      <c r="C1256" s="171" t="str">
        <f>IF(B1256="","",VLOOKUP(B1256,Computo_Presupuesto,2,FALSE))</f>
        <v>CUBIERTA DE TECHO</v>
      </c>
      <c r="D1256" s="172"/>
      <c r="E1256" s="167"/>
      <c r="F1256" s="168"/>
      <c r="G1256" s="169"/>
    </row>
    <row r="1257" spans="1:7" ht="20.149999999999999" customHeight="1" x14ac:dyDescent="0.2">
      <c r="A1257" s="164" t="s">
        <v>32</v>
      </c>
      <c r="B1257" s="262" t="s">
        <v>1202</v>
      </c>
      <c r="C1257" s="171" t="str">
        <f>IF(B1257=0,"",VLOOKUP(B1257,Computo_Presupuesto,2,FALSE))</f>
        <v>Cubierta de techo con baldoza ceramica</v>
      </c>
      <c r="D1257" s="166"/>
      <c r="E1257" s="167"/>
      <c r="F1257" s="165" t="s">
        <v>33</v>
      </c>
      <c r="G1257" s="173" t="str">
        <f>IF(B1257=0,"",VLOOKUP(B1257,Computo_Presupuesto,4,FALSE))</f>
        <v>m2</v>
      </c>
    </row>
    <row r="1258" spans="1:7" ht="20.149999999999999" customHeight="1" x14ac:dyDescent="0.2">
      <c r="A1258" s="164"/>
      <c r="B1258" s="165"/>
      <c r="C1258" s="171"/>
      <c r="D1258" s="166"/>
      <c r="E1258" s="167"/>
      <c r="F1258" s="171"/>
      <c r="G1258" s="174"/>
    </row>
    <row r="1259" spans="1:7" ht="20.149999999999999" customHeight="1" x14ac:dyDescent="0.2">
      <c r="A1259" s="312" t="s">
        <v>685</v>
      </c>
      <c r="B1259" s="313"/>
      <c r="C1259" s="314" t="s">
        <v>0</v>
      </c>
      <c r="D1259" s="314" t="s">
        <v>34</v>
      </c>
      <c r="E1259" s="318" t="s">
        <v>35</v>
      </c>
      <c r="F1259" s="319" t="s">
        <v>36</v>
      </c>
      <c r="G1259" s="320" t="s">
        <v>37</v>
      </c>
    </row>
    <row r="1260" spans="1:7" ht="20.149999999999999" customHeight="1" x14ac:dyDescent="0.2">
      <c r="A1260" s="175" t="s">
        <v>686</v>
      </c>
      <c r="B1260" s="176" t="s">
        <v>687</v>
      </c>
      <c r="C1260" s="314"/>
      <c r="D1260" s="314"/>
      <c r="E1260" s="318"/>
      <c r="F1260" s="319"/>
      <c r="G1260" s="320"/>
    </row>
    <row r="1261" spans="1:7" ht="20.149999999999999" customHeight="1" x14ac:dyDescent="0.2">
      <c r="A1261" s="275"/>
      <c r="B1261" s="177"/>
      <c r="C1261" s="178" t="s">
        <v>825</v>
      </c>
      <c r="D1261" s="179"/>
      <c r="E1261" s="180"/>
      <c r="F1261" s="181"/>
      <c r="G1261" s="182"/>
    </row>
    <row r="1262" spans="1:7" ht="20.149999999999999" customHeight="1" x14ac:dyDescent="0.2">
      <c r="A1262" s="276"/>
      <c r="B1262" s="183">
        <f t="shared" ref="B1262:B1273" si="156">IF(A1262=0,0,VLOOKUP(A1262,Tabla_Indices,2,FALSE))</f>
        <v>0</v>
      </c>
      <c r="C1262" s="277"/>
      <c r="D1262" s="278"/>
      <c r="E1262" s="279"/>
      <c r="F1262" s="280"/>
      <c r="G1262" s="184">
        <f>ROUND(E1262*F1262,2)</f>
        <v>0</v>
      </c>
    </row>
    <row r="1263" spans="1:7" ht="20.149999999999999" customHeight="1" x14ac:dyDescent="0.2">
      <c r="A1263" s="281"/>
      <c r="B1263" s="183">
        <f t="shared" si="156"/>
        <v>0</v>
      </c>
      <c r="C1263" s="277"/>
      <c r="D1263" s="278"/>
      <c r="E1263" s="279"/>
      <c r="F1263" s="280"/>
      <c r="G1263" s="184">
        <f t="shared" ref="G1263:G1273" si="157">ROUND(E1263*F1263,2)</f>
        <v>0</v>
      </c>
    </row>
    <row r="1264" spans="1:7" ht="20.149999999999999" customHeight="1" x14ac:dyDescent="0.2">
      <c r="A1264" s="276"/>
      <c r="B1264" s="183">
        <f t="shared" si="156"/>
        <v>0</v>
      </c>
      <c r="C1264" s="277"/>
      <c r="D1264" s="278"/>
      <c r="E1264" s="279"/>
      <c r="F1264" s="280"/>
      <c r="G1264" s="184">
        <f t="shared" si="157"/>
        <v>0</v>
      </c>
    </row>
    <row r="1265" spans="1:7" ht="20.149999999999999" customHeight="1" x14ac:dyDescent="0.2">
      <c r="A1265" s="276"/>
      <c r="B1265" s="183">
        <f t="shared" si="156"/>
        <v>0</v>
      </c>
      <c r="C1265" s="277"/>
      <c r="D1265" s="278"/>
      <c r="E1265" s="279"/>
      <c r="F1265" s="280"/>
      <c r="G1265" s="184">
        <f t="shared" si="157"/>
        <v>0</v>
      </c>
    </row>
    <row r="1266" spans="1:7" ht="20.149999999999999" customHeight="1" x14ac:dyDescent="0.2">
      <c r="A1266" s="276"/>
      <c r="B1266" s="183">
        <f t="shared" si="156"/>
        <v>0</v>
      </c>
      <c r="C1266" s="277"/>
      <c r="D1266" s="278"/>
      <c r="E1266" s="282"/>
      <c r="F1266" s="280"/>
      <c r="G1266" s="184">
        <f t="shared" si="157"/>
        <v>0</v>
      </c>
    </row>
    <row r="1267" spans="1:7" ht="20.149999999999999" customHeight="1" x14ac:dyDescent="0.2">
      <c r="A1267" s="276"/>
      <c r="B1267" s="183">
        <f t="shared" si="156"/>
        <v>0</v>
      </c>
      <c r="C1267" s="277"/>
      <c r="D1267" s="278"/>
      <c r="E1267" s="282"/>
      <c r="F1267" s="280"/>
      <c r="G1267" s="184">
        <f t="shared" si="157"/>
        <v>0</v>
      </c>
    </row>
    <row r="1268" spans="1:7" ht="20.149999999999999" customHeight="1" x14ac:dyDescent="0.2">
      <c r="A1268" s="276"/>
      <c r="B1268" s="183">
        <f t="shared" si="156"/>
        <v>0</v>
      </c>
      <c r="C1268" s="277"/>
      <c r="D1268" s="278"/>
      <c r="E1268" s="279"/>
      <c r="F1268" s="280"/>
      <c r="G1268" s="184">
        <f t="shared" si="157"/>
        <v>0</v>
      </c>
    </row>
    <row r="1269" spans="1:7" ht="20.149999999999999" customHeight="1" x14ac:dyDescent="0.2">
      <c r="A1269" s="276"/>
      <c r="B1269" s="183">
        <f t="shared" si="156"/>
        <v>0</v>
      </c>
      <c r="C1269" s="277"/>
      <c r="D1269" s="278"/>
      <c r="E1269" s="279"/>
      <c r="F1269" s="280"/>
      <c r="G1269" s="184">
        <f t="shared" si="157"/>
        <v>0</v>
      </c>
    </row>
    <row r="1270" spans="1:7" ht="20.149999999999999" customHeight="1" x14ac:dyDescent="0.2">
      <c r="A1270" s="276"/>
      <c r="B1270" s="183">
        <f t="shared" si="156"/>
        <v>0</v>
      </c>
      <c r="C1270" s="277"/>
      <c r="D1270" s="278"/>
      <c r="E1270" s="279"/>
      <c r="F1270" s="280"/>
      <c r="G1270" s="184">
        <f t="shared" si="157"/>
        <v>0</v>
      </c>
    </row>
    <row r="1271" spans="1:7" ht="20.149999999999999" customHeight="1" x14ac:dyDescent="0.2">
      <c r="A1271" s="276"/>
      <c r="B1271" s="183">
        <f t="shared" si="156"/>
        <v>0</v>
      </c>
      <c r="C1271" s="277"/>
      <c r="D1271" s="278"/>
      <c r="E1271" s="279"/>
      <c r="F1271" s="280"/>
      <c r="G1271" s="184">
        <f t="shared" si="157"/>
        <v>0</v>
      </c>
    </row>
    <row r="1272" spans="1:7" ht="20.149999999999999" customHeight="1" x14ac:dyDescent="0.2">
      <c r="A1272" s="276"/>
      <c r="B1272" s="183">
        <f t="shared" si="156"/>
        <v>0</v>
      </c>
      <c r="C1272" s="277"/>
      <c r="D1272" s="278"/>
      <c r="E1272" s="279"/>
      <c r="F1272" s="280"/>
      <c r="G1272" s="184">
        <f t="shared" si="157"/>
        <v>0</v>
      </c>
    </row>
    <row r="1273" spans="1:7" ht="20.149999999999999" customHeight="1" x14ac:dyDescent="0.2">
      <c r="A1273" s="276"/>
      <c r="B1273" s="183">
        <f t="shared" si="156"/>
        <v>0</v>
      </c>
      <c r="C1273" s="277"/>
      <c r="D1273" s="278"/>
      <c r="E1273" s="279"/>
      <c r="F1273" s="280"/>
      <c r="G1273" s="184">
        <f t="shared" si="157"/>
        <v>0</v>
      </c>
    </row>
    <row r="1274" spans="1:7" ht="20.149999999999999" customHeight="1" x14ac:dyDescent="0.2">
      <c r="A1274" s="185"/>
      <c r="B1274" s="171"/>
      <c r="C1274" s="171"/>
      <c r="D1274" s="166"/>
      <c r="E1274" s="167"/>
      <c r="F1274" s="186" t="s">
        <v>38</v>
      </c>
      <c r="G1274" s="187">
        <f>SUBTOTAL(9,G1262:G1273)</f>
        <v>0</v>
      </c>
    </row>
    <row r="1275" spans="1:7" ht="20.149999999999999" customHeight="1" x14ac:dyDescent="0.2">
      <c r="A1275" s="185"/>
      <c r="B1275" s="171"/>
      <c r="C1275" s="188" t="s">
        <v>826</v>
      </c>
      <c r="D1275" s="166"/>
      <c r="E1275" s="167"/>
      <c r="F1275" s="168"/>
      <c r="G1275" s="189"/>
    </row>
    <row r="1276" spans="1:7" ht="20.149999999999999" customHeight="1" x14ac:dyDescent="0.2">
      <c r="A1276" s="276"/>
      <c r="B1276" s="183">
        <f t="shared" ref="B1276:B1285" si="158">IF(A1276=0,0,VLOOKUP(A1276,Tabla_Indices,2,FALSE))</f>
        <v>0</v>
      </c>
      <c r="C1276" s="283"/>
      <c r="D1276" s="278"/>
      <c r="E1276" s="279"/>
      <c r="F1276" s="280"/>
      <c r="G1276" s="184">
        <f>ROUND(E1276*F1276,2)</f>
        <v>0</v>
      </c>
    </row>
    <row r="1277" spans="1:7" ht="20.149999999999999" customHeight="1" x14ac:dyDescent="0.2">
      <c r="A1277" s="276"/>
      <c r="B1277" s="183">
        <f t="shared" si="158"/>
        <v>0</v>
      </c>
      <c r="C1277" s="277"/>
      <c r="D1277" s="278"/>
      <c r="E1277" s="279"/>
      <c r="F1277" s="280"/>
      <c r="G1277" s="184">
        <f>ROUND(E1277*F1277,2)</f>
        <v>0</v>
      </c>
    </row>
    <row r="1278" spans="1:7" ht="20.149999999999999" customHeight="1" x14ac:dyDescent="0.2">
      <c r="A1278" s="276"/>
      <c r="B1278" s="183">
        <f t="shared" si="158"/>
        <v>0</v>
      </c>
      <c r="C1278" s="277"/>
      <c r="D1278" s="278"/>
      <c r="E1278" s="279"/>
      <c r="F1278" s="280"/>
      <c r="G1278" s="184">
        <f t="shared" ref="G1278:G1285" si="159">ROUND(E1278*F1278,2)</f>
        <v>0</v>
      </c>
    </row>
    <row r="1279" spans="1:7" ht="20.149999999999999" customHeight="1" x14ac:dyDescent="0.2">
      <c r="A1279" s="276"/>
      <c r="B1279" s="183">
        <f t="shared" si="158"/>
        <v>0</v>
      </c>
      <c r="C1279" s="277"/>
      <c r="D1279" s="278"/>
      <c r="E1279" s="279"/>
      <c r="F1279" s="280"/>
      <c r="G1279" s="184">
        <f t="shared" si="159"/>
        <v>0</v>
      </c>
    </row>
    <row r="1280" spans="1:7" ht="20.149999999999999" customHeight="1" x14ac:dyDescent="0.2">
      <c r="A1280" s="276"/>
      <c r="B1280" s="183">
        <f t="shared" si="158"/>
        <v>0</v>
      </c>
      <c r="C1280" s="277"/>
      <c r="D1280" s="278"/>
      <c r="E1280" s="279"/>
      <c r="F1280" s="280"/>
      <c r="G1280" s="184">
        <f t="shared" si="159"/>
        <v>0</v>
      </c>
    </row>
    <row r="1281" spans="1:7" ht="20.149999999999999" customHeight="1" x14ac:dyDescent="0.2">
      <c r="A1281" s="276"/>
      <c r="B1281" s="183">
        <f t="shared" si="158"/>
        <v>0</v>
      </c>
      <c r="C1281" s="277"/>
      <c r="D1281" s="278"/>
      <c r="E1281" s="279"/>
      <c r="F1281" s="280"/>
      <c r="G1281" s="184">
        <f t="shared" si="159"/>
        <v>0</v>
      </c>
    </row>
    <row r="1282" spans="1:7" ht="20.149999999999999" customHeight="1" x14ac:dyDescent="0.2">
      <c r="A1282" s="276"/>
      <c r="B1282" s="183">
        <f t="shared" si="158"/>
        <v>0</v>
      </c>
      <c r="C1282" s="277"/>
      <c r="D1282" s="278"/>
      <c r="E1282" s="279"/>
      <c r="F1282" s="280"/>
      <c r="G1282" s="184">
        <f t="shared" si="159"/>
        <v>0</v>
      </c>
    </row>
    <row r="1283" spans="1:7" ht="20.149999999999999" customHeight="1" x14ac:dyDescent="0.2">
      <c r="A1283" s="276"/>
      <c r="B1283" s="183">
        <f t="shared" si="158"/>
        <v>0</v>
      </c>
      <c r="C1283" s="277"/>
      <c r="D1283" s="278"/>
      <c r="E1283" s="279"/>
      <c r="F1283" s="280"/>
      <c r="G1283" s="184">
        <f t="shared" si="159"/>
        <v>0</v>
      </c>
    </row>
    <row r="1284" spans="1:7" ht="20.149999999999999" customHeight="1" x14ac:dyDescent="0.2">
      <c r="A1284" s="276"/>
      <c r="B1284" s="183">
        <f t="shared" si="158"/>
        <v>0</v>
      </c>
      <c r="C1284" s="277"/>
      <c r="D1284" s="278"/>
      <c r="E1284" s="279"/>
      <c r="F1284" s="280"/>
      <c r="G1284" s="184">
        <f t="shared" si="159"/>
        <v>0</v>
      </c>
    </row>
    <row r="1285" spans="1:7" ht="20.149999999999999" customHeight="1" x14ac:dyDescent="0.2">
      <c r="A1285" s="276"/>
      <c r="B1285" s="183">
        <f t="shared" si="158"/>
        <v>0</v>
      </c>
      <c r="C1285" s="277"/>
      <c r="D1285" s="278"/>
      <c r="E1285" s="279"/>
      <c r="F1285" s="280"/>
      <c r="G1285" s="184">
        <f t="shared" si="159"/>
        <v>0</v>
      </c>
    </row>
    <row r="1286" spans="1:7" ht="20.149999999999999" customHeight="1" x14ac:dyDescent="0.2">
      <c r="A1286" s="185"/>
      <c r="B1286" s="171"/>
      <c r="C1286" s="171"/>
      <c r="D1286" s="166"/>
      <c r="E1286" s="167"/>
      <c r="F1286" s="186" t="s">
        <v>39</v>
      </c>
      <c r="G1286" s="187">
        <f>SUBTOTAL(9,G1276:G1285)</f>
        <v>0</v>
      </c>
    </row>
    <row r="1287" spans="1:7" ht="20.149999999999999" customHeight="1" x14ac:dyDescent="0.2">
      <c r="A1287" s="185"/>
      <c r="B1287" s="171"/>
      <c r="C1287" s="188" t="s">
        <v>827</v>
      </c>
      <c r="D1287" s="166"/>
      <c r="E1287" s="167"/>
      <c r="F1287" s="171"/>
      <c r="G1287" s="189"/>
    </row>
    <row r="1288" spans="1:7" ht="20.149999999999999" customHeight="1" x14ac:dyDescent="0.2">
      <c r="A1288" s="276"/>
      <c r="B1288" s="183">
        <f t="shared" ref="B1288:B1296" si="160">IF(A1288=0,0,VLOOKUP(A1288,Tabla_Indices,2,FALSE))</f>
        <v>0</v>
      </c>
      <c r="C1288" s="277"/>
      <c r="D1288" s="278"/>
      <c r="E1288" s="279"/>
      <c r="F1288" s="284"/>
      <c r="G1288" s="190">
        <f>ROUND(E1288*F1288,2)</f>
        <v>0</v>
      </c>
    </row>
    <row r="1289" spans="1:7" ht="20.149999999999999" customHeight="1" x14ac:dyDescent="0.2">
      <c r="A1289" s="276"/>
      <c r="B1289" s="183">
        <f t="shared" si="160"/>
        <v>0</v>
      </c>
      <c r="C1289" s="283"/>
      <c r="D1289" s="278"/>
      <c r="E1289" s="279"/>
      <c r="F1289" s="280"/>
      <c r="G1289" s="190">
        <f>ROUND(E1289*F1289,2)</f>
        <v>0</v>
      </c>
    </row>
    <row r="1290" spans="1:7" ht="20.149999999999999" customHeight="1" x14ac:dyDescent="0.2">
      <c r="A1290" s="276"/>
      <c r="B1290" s="183">
        <f t="shared" si="160"/>
        <v>0</v>
      </c>
      <c r="C1290" s="285"/>
      <c r="D1290" s="278"/>
      <c r="E1290" s="279"/>
      <c r="F1290" s="280"/>
      <c r="G1290" s="190">
        <f>ROUND(E1290*F1290,2)</f>
        <v>0</v>
      </c>
    </row>
    <row r="1291" spans="1:7" ht="20.149999999999999" customHeight="1" x14ac:dyDescent="0.2">
      <c r="A1291" s="276"/>
      <c r="B1291" s="183">
        <f t="shared" si="160"/>
        <v>0</v>
      </c>
      <c r="C1291" s="285"/>
      <c r="D1291" s="278"/>
      <c r="E1291" s="279"/>
      <c r="F1291" s="280"/>
      <c r="G1291" s="190">
        <f>ROUND(E1291*F1291,2)</f>
        <v>0</v>
      </c>
    </row>
    <row r="1292" spans="1:7" ht="20.149999999999999" customHeight="1" x14ac:dyDescent="0.2">
      <c r="A1292" s="276"/>
      <c r="B1292" s="183">
        <f t="shared" si="160"/>
        <v>0</v>
      </c>
      <c r="C1292" s="285"/>
      <c r="D1292" s="278"/>
      <c r="E1292" s="279"/>
      <c r="F1292" s="280"/>
      <c r="G1292" s="190">
        <f t="shared" ref="G1292:G1296" si="161">ROUND(E1292*F1292,2)</f>
        <v>0</v>
      </c>
    </row>
    <row r="1293" spans="1:7" ht="20.149999999999999" customHeight="1" x14ac:dyDescent="0.2">
      <c r="A1293" s="276"/>
      <c r="B1293" s="183">
        <f t="shared" si="160"/>
        <v>0</v>
      </c>
      <c r="C1293" s="285"/>
      <c r="D1293" s="278"/>
      <c r="E1293" s="279"/>
      <c r="F1293" s="280"/>
      <c r="G1293" s="190">
        <f t="shared" si="161"/>
        <v>0</v>
      </c>
    </row>
    <row r="1294" spans="1:7" ht="20.149999999999999" customHeight="1" x14ac:dyDescent="0.2">
      <c r="A1294" s="276"/>
      <c r="B1294" s="183">
        <f t="shared" si="160"/>
        <v>0</v>
      </c>
      <c r="C1294" s="277"/>
      <c r="D1294" s="278"/>
      <c r="E1294" s="279"/>
      <c r="F1294" s="280"/>
      <c r="G1294" s="190">
        <f t="shared" si="161"/>
        <v>0</v>
      </c>
    </row>
    <row r="1295" spans="1:7" ht="20.149999999999999" customHeight="1" x14ac:dyDescent="0.2">
      <c r="A1295" s="276"/>
      <c r="B1295" s="183">
        <f t="shared" si="160"/>
        <v>0</v>
      </c>
      <c r="C1295" s="277"/>
      <c r="D1295" s="278"/>
      <c r="E1295" s="279"/>
      <c r="F1295" s="280"/>
      <c r="G1295" s="190">
        <f t="shared" si="161"/>
        <v>0</v>
      </c>
    </row>
    <row r="1296" spans="1:7" ht="20.149999999999999" customHeight="1" x14ac:dyDescent="0.2">
      <c r="A1296" s="276"/>
      <c r="B1296" s="183">
        <f t="shared" si="160"/>
        <v>0</v>
      </c>
      <c r="C1296" s="277"/>
      <c r="D1296" s="278"/>
      <c r="E1296" s="279"/>
      <c r="F1296" s="280"/>
      <c r="G1296" s="190">
        <f t="shared" si="161"/>
        <v>0</v>
      </c>
    </row>
    <row r="1297" spans="1:7" ht="20.149999999999999" customHeight="1" x14ac:dyDescent="0.2">
      <c r="A1297" s="191"/>
      <c r="B1297" s="166"/>
      <c r="C1297" s="171"/>
      <c r="D1297" s="166"/>
      <c r="E1297" s="167"/>
      <c r="F1297" s="186" t="s">
        <v>40</v>
      </c>
      <c r="G1297" s="187">
        <f>SUBTOTAL(9,G1288:G1296)</f>
        <v>0</v>
      </c>
    </row>
    <row r="1298" spans="1:7" ht="20.149999999999999" customHeight="1" thickBot="1" x14ac:dyDescent="0.25">
      <c r="A1298" s="192"/>
      <c r="B1298" s="193"/>
      <c r="C1298" s="194"/>
      <c r="D1298" s="193"/>
      <c r="E1298" s="195"/>
      <c r="F1298" s="196"/>
      <c r="G1298" s="197"/>
    </row>
    <row r="1299" spans="1:7" ht="20.149999999999999" customHeight="1" thickBot="1" x14ac:dyDescent="0.25">
      <c r="A1299" s="252" t="str">
        <f>B1257</f>
        <v>11-1</v>
      </c>
      <c r="B1299" s="250" t="str">
        <f>C1257</f>
        <v>Cubierta de techo con baldoza ceramica</v>
      </c>
      <c r="C1299" s="198"/>
      <c r="D1299" s="198" t="s">
        <v>41</v>
      </c>
      <c r="E1299" s="199"/>
      <c r="F1299" s="200" t="s">
        <v>42</v>
      </c>
      <c r="G1299" s="201">
        <f>SUBTOTAL(9,G1262:G1298)</f>
        <v>0</v>
      </c>
    </row>
    <row r="1300" spans="1:7" ht="20.149999999999999" customHeight="1" thickTop="1" thickBot="1" x14ac:dyDescent="0.25"/>
    <row r="1301" spans="1:7" ht="20.149999999999999" customHeight="1" thickTop="1" x14ac:dyDescent="0.2">
      <c r="A1301" s="315" t="s">
        <v>44</v>
      </c>
      <c r="B1301" s="316"/>
      <c r="C1301" s="316"/>
      <c r="D1301" s="316"/>
      <c r="E1301" s="316"/>
      <c r="F1301" s="316"/>
      <c r="G1301" s="317"/>
    </row>
    <row r="1302" spans="1:7" ht="20.149999999999999" customHeight="1" x14ac:dyDescent="0.2">
      <c r="A1302" s="156" t="s">
        <v>823</v>
      </c>
      <c r="B1302" s="157" t="str">
        <f>Comitente</f>
        <v>DIRECCIÓN ARQUITECTURA</v>
      </c>
      <c r="C1302" s="158"/>
      <c r="D1302" s="159"/>
      <c r="E1302" s="159"/>
      <c r="F1302" s="160"/>
      <c r="G1302" s="161"/>
    </row>
    <row r="1303" spans="1:7" ht="20.149999999999999" customHeight="1" x14ac:dyDescent="0.2">
      <c r="A1303" s="156" t="s">
        <v>824</v>
      </c>
      <c r="B1303" s="157">
        <f>Contratista</f>
        <v>0</v>
      </c>
      <c r="C1303" s="162"/>
      <c r="D1303" s="162"/>
      <c r="E1303" s="162"/>
      <c r="F1303" s="157"/>
      <c r="G1303" s="163"/>
    </row>
    <row r="1304" spans="1:7" ht="20.149999999999999" customHeight="1" x14ac:dyDescent="0.2">
      <c r="A1304" s="156" t="s">
        <v>31</v>
      </c>
      <c r="B1304" s="157" t="str">
        <f>Obra</f>
        <v>CONSOLIDACION ESTRUCTURAL EDIFICIO 9 DE JULIO</v>
      </c>
      <c r="C1304" s="162"/>
      <c r="D1304" s="162"/>
      <c r="E1304" s="162"/>
      <c r="F1304" s="157" t="s">
        <v>45</v>
      </c>
      <c r="G1304" s="163">
        <f>Fecha_Base</f>
        <v>0</v>
      </c>
    </row>
    <row r="1305" spans="1:7" ht="20.149999999999999" customHeight="1" x14ac:dyDescent="0.2">
      <c r="A1305" s="164" t="s">
        <v>822</v>
      </c>
      <c r="B1305" s="165" t="str">
        <f>Ubicación</f>
        <v>DEPARTAMENTO CAPITAL</v>
      </c>
      <c r="C1305" s="165"/>
      <c r="D1305" s="166"/>
      <c r="E1305" s="167"/>
      <c r="F1305" s="168"/>
      <c r="G1305" s="169"/>
    </row>
    <row r="1306" spans="1:7" ht="20.149999999999999" customHeight="1" x14ac:dyDescent="0.2">
      <c r="A1306" s="164" t="s">
        <v>46</v>
      </c>
      <c r="B1306" s="286">
        <v>11</v>
      </c>
      <c r="C1306" s="171" t="str">
        <f>IF(B1306="","",VLOOKUP(B1306,Computo_Presupuesto,2,FALSE))</f>
        <v>CUBIERTA DE TECHO</v>
      </c>
      <c r="D1306" s="172"/>
      <c r="E1306" s="167"/>
      <c r="F1306" s="168"/>
      <c r="G1306" s="169"/>
    </row>
    <row r="1307" spans="1:7" ht="20.149999999999999" customHeight="1" x14ac:dyDescent="0.2">
      <c r="A1307" s="164" t="s">
        <v>32</v>
      </c>
      <c r="B1307" s="262" t="s">
        <v>1203</v>
      </c>
      <c r="C1307" s="171" t="str">
        <f>IF(B1307=0,"",VLOOKUP(B1307,Computo_Presupuesto,2,FALSE))</f>
        <v>Cubierta de techo con membrana</v>
      </c>
      <c r="D1307" s="166"/>
      <c r="E1307" s="167"/>
      <c r="F1307" s="165" t="s">
        <v>33</v>
      </c>
      <c r="G1307" s="173" t="str">
        <f>IF(B1307=0,"",VLOOKUP(B1307,Computo_Presupuesto,4,FALSE))</f>
        <v>m2</v>
      </c>
    </row>
    <row r="1308" spans="1:7" ht="20.149999999999999" customHeight="1" x14ac:dyDescent="0.2">
      <c r="A1308" s="164"/>
      <c r="B1308" s="165"/>
      <c r="C1308" s="171"/>
      <c r="D1308" s="166"/>
      <c r="E1308" s="167"/>
      <c r="F1308" s="171"/>
      <c r="G1308" s="174"/>
    </row>
    <row r="1309" spans="1:7" ht="20.149999999999999" customHeight="1" x14ac:dyDescent="0.2">
      <c r="A1309" s="312" t="s">
        <v>685</v>
      </c>
      <c r="B1309" s="313"/>
      <c r="C1309" s="314" t="s">
        <v>0</v>
      </c>
      <c r="D1309" s="314" t="s">
        <v>34</v>
      </c>
      <c r="E1309" s="318" t="s">
        <v>35</v>
      </c>
      <c r="F1309" s="319" t="s">
        <v>36</v>
      </c>
      <c r="G1309" s="320" t="s">
        <v>37</v>
      </c>
    </row>
    <row r="1310" spans="1:7" ht="20.149999999999999" customHeight="1" x14ac:dyDescent="0.2">
      <c r="A1310" s="175" t="s">
        <v>686</v>
      </c>
      <c r="B1310" s="176" t="s">
        <v>687</v>
      </c>
      <c r="C1310" s="314"/>
      <c r="D1310" s="314"/>
      <c r="E1310" s="318"/>
      <c r="F1310" s="319"/>
      <c r="G1310" s="320"/>
    </row>
    <row r="1311" spans="1:7" ht="20.149999999999999" customHeight="1" x14ac:dyDescent="0.2">
      <c r="A1311" s="275"/>
      <c r="B1311" s="177"/>
      <c r="C1311" s="178" t="s">
        <v>825</v>
      </c>
      <c r="D1311" s="179"/>
      <c r="E1311" s="180"/>
      <c r="F1311" s="181"/>
      <c r="G1311" s="182"/>
    </row>
    <row r="1312" spans="1:7" ht="20.149999999999999" customHeight="1" x14ac:dyDescent="0.2">
      <c r="A1312" s="276"/>
      <c r="B1312" s="183">
        <f t="shared" ref="B1312:B1323" si="162">IF(A1312=0,0,VLOOKUP(A1312,Tabla_Indices,2,FALSE))</f>
        <v>0</v>
      </c>
      <c r="C1312" s="277"/>
      <c r="D1312" s="278"/>
      <c r="E1312" s="279"/>
      <c r="F1312" s="280"/>
      <c r="G1312" s="184">
        <f>ROUND(E1312*F1312,2)</f>
        <v>0</v>
      </c>
    </row>
    <row r="1313" spans="1:7" ht="20.149999999999999" customHeight="1" x14ac:dyDescent="0.2">
      <c r="A1313" s="281"/>
      <c r="B1313" s="183">
        <f t="shared" si="162"/>
        <v>0</v>
      </c>
      <c r="C1313" s="277"/>
      <c r="D1313" s="278"/>
      <c r="E1313" s="279"/>
      <c r="F1313" s="280"/>
      <c r="G1313" s="184">
        <f t="shared" ref="G1313:G1323" si="163">ROUND(E1313*F1313,2)</f>
        <v>0</v>
      </c>
    </row>
    <row r="1314" spans="1:7" ht="20.149999999999999" customHeight="1" x14ac:dyDescent="0.2">
      <c r="A1314" s="276"/>
      <c r="B1314" s="183">
        <f t="shared" si="162"/>
        <v>0</v>
      </c>
      <c r="C1314" s="277"/>
      <c r="D1314" s="278"/>
      <c r="E1314" s="279"/>
      <c r="F1314" s="280"/>
      <c r="G1314" s="184">
        <f t="shared" si="163"/>
        <v>0</v>
      </c>
    </row>
    <row r="1315" spans="1:7" ht="20.149999999999999" customHeight="1" x14ac:dyDescent="0.2">
      <c r="A1315" s="276"/>
      <c r="B1315" s="183">
        <f t="shared" si="162"/>
        <v>0</v>
      </c>
      <c r="C1315" s="277"/>
      <c r="D1315" s="278"/>
      <c r="E1315" s="279"/>
      <c r="F1315" s="280"/>
      <c r="G1315" s="184">
        <f t="shared" si="163"/>
        <v>0</v>
      </c>
    </row>
    <row r="1316" spans="1:7" ht="20.149999999999999" customHeight="1" x14ac:dyDescent="0.2">
      <c r="A1316" s="276"/>
      <c r="B1316" s="183">
        <f t="shared" si="162"/>
        <v>0</v>
      </c>
      <c r="C1316" s="277"/>
      <c r="D1316" s="278"/>
      <c r="E1316" s="282"/>
      <c r="F1316" s="280"/>
      <c r="G1316" s="184">
        <f t="shared" si="163"/>
        <v>0</v>
      </c>
    </row>
    <row r="1317" spans="1:7" ht="20.149999999999999" customHeight="1" x14ac:dyDescent="0.2">
      <c r="A1317" s="276"/>
      <c r="B1317" s="183">
        <f t="shared" si="162"/>
        <v>0</v>
      </c>
      <c r="C1317" s="277"/>
      <c r="D1317" s="278"/>
      <c r="E1317" s="282"/>
      <c r="F1317" s="280"/>
      <c r="G1317" s="184">
        <f t="shared" si="163"/>
        <v>0</v>
      </c>
    </row>
    <row r="1318" spans="1:7" ht="20.149999999999999" customHeight="1" x14ac:dyDescent="0.2">
      <c r="A1318" s="276"/>
      <c r="B1318" s="183">
        <f t="shared" si="162"/>
        <v>0</v>
      </c>
      <c r="C1318" s="277"/>
      <c r="D1318" s="278"/>
      <c r="E1318" s="279"/>
      <c r="F1318" s="280"/>
      <c r="G1318" s="184">
        <f t="shared" si="163"/>
        <v>0</v>
      </c>
    </row>
    <row r="1319" spans="1:7" ht="20.149999999999999" customHeight="1" x14ac:dyDescent="0.2">
      <c r="A1319" s="276"/>
      <c r="B1319" s="183">
        <f t="shared" si="162"/>
        <v>0</v>
      </c>
      <c r="C1319" s="277"/>
      <c r="D1319" s="278"/>
      <c r="E1319" s="279"/>
      <c r="F1319" s="280"/>
      <c r="G1319" s="184">
        <f t="shared" si="163"/>
        <v>0</v>
      </c>
    </row>
    <row r="1320" spans="1:7" ht="20.149999999999999" customHeight="1" x14ac:dyDescent="0.2">
      <c r="A1320" s="276"/>
      <c r="B1320" s="183">
        <f t="shared" si="162"/>
        <v>0</v>
      </c>
      <c r="C1320" s="277"/>
      <c r="D1320" s="278"/>
      <c r="E1320" s="279"/>
      <c r="F1320" s="280"/>
      <c r="G1320" s="184">
        <f t="shared" si="163"/>
        <v>0</v>
      </c>
    </row>
    <row r="1321" spans="1:7" ht="20.149999999999999" customHeight="1" x14ac:dyDescent="0.2">
      <c r="A1321" s="276"/>
      <c r="B1321" s="183">
        <f t="shared" si="162"/>
        <v>0</v>
      </c>
      <c r="C1321" s="277"/>
      <c r="D1321" s="278"/>
      <c r="E1321" s="279"/>
      <c r="F1321" s="280"/>
      <c r="G1321" s="184">
        <f t="shared" si="163"/>
        <v>0</v>
      </c>
    </row>
    <row r="1322" spans="1:7" ht="20.149999999999999" customHeight="1" x14ac:dyDescent="0.2">
      <c r="A1322" s="276"/>
      <c r="B1322" s="183">
        <f t="shared" si="162"/>
        <v>0</v>
      </c>
      <c r="C1322" s="277"/>
      <c r="D1322" s="278"/>
      <c r="E1322" s="279"/>
      <c r="F1322" s="280"/>
      <c r="G1322" s="184">
        <f t="shared" si="163"/>
        <v>0</v>
      </c>
    </row>
    <row r="1323" spans="1:7" ht="20.149999999999999" customHeight="1" x14ac:dyDescent="0.2">
      <c r="A1323" s="276"/>
      <c r="B1323" s="183">
        <f t="shared" si="162"/>
        <v>0</v>
      </c>
      <c r="C1323" s="277"/>
      <c r="D1323" s="278"/>
      <c r="E1323" s="279"/>
      <c r="F1323" s="280"/>
      <c r="G1323" s="184">
        <f t="shared" si="163"/>
        <v>0</v>
      </c>
    </row>
    <row r="1324" spans="1:7" ht="20.149999999999999" customHeight="1" x14ac:dyDescent="0.2">
      <c r="A1324" s="185"/>
      <c r="B1324" s="171"/>
      <c r="C1324" s="171"/>
      <c r="D1324" s="166"/>
      <c r="E1324" s="167"/>
      <c r="F1324" s="186" t="s">
        <v>38</v>
      </c>
      <c r="G1324" s="187">
        <f>SUBTOTAL(9,G1312:G1323)</f>
        <v>0</v>
      </c>
    </row>
    <row r="1325" spans="1:7" ht="20.149999999999999" customHeight="1" x14ac:dyDescent="0.2">
      <c r="A1325" s="185"/>
      <c r="B1325" s="171"/>
      <c r="C1325" s="188" t="s">
        <v>826</v>
      </c>
      <c r="D1325" s="166"/>
      <c r="E1325" s="167"/>
      <c r="F1325" s="168"/>
      <c r="G1325" s="189"/>
    </row>
    <row r="1326" spans="1:7" ht="20.149999999999999" customHeight="1" x14ac:dyDescent="0.2">
      <c r="A1326" s="276"/>
      <c r="B1326" s="183">
        <f>IF(A1326=0,0,VLOOKUP(A1326,Tabla_Indices,2,FALSE))</f>
        <v>0</v>
      </c>
      <c r="C1326" s="283"/>
      <c r="D1326" s="278"/>
      <c r="E1326" s="279"/>
      <c r="F1326" s="280"/>
      <c r="G1326" s="184">
        <f>ROUND(E1326*F1326,2)</f>
        <v>0</v>
      </c>
    </row>
    <row r="1327" spans="1:7" ht="20.149999999999999" customHeight="1" x14ac:dyDescent="0.2">
      <c r="A1327" s="276"/>
      <c r="B1327" s="183">
        <f>IF(A1327=0,0,VLOOKUP(A1327,Tabla_Indices,2,FALSE))</f>
        <v>0</v>
      </c>
      <c r="C1327" s="277"/>
      <c r="D1327" s="278"/>
      <c r="E1327" s="279"/>
      <c r="F1327" s="280"/>
      <c r="G1327" s="184">
        <f>ROUND(E1327*F1327,2)</f>
        <v>0</v>
      </c>
    </row>
    <row r="1328" spans="1:7" ht="20.149999999999999" customHeight="1" x14ac:dyDescent="0.2">
      <c r="A1328" s="276"/>
      <c r="B1328" s="183"/>
      <c r="C1328" s="277"/>
      <c r="D1328" s="278"/>
      <c r="E1328" s="279"/>
      <c r="F1328" s="280"/>
      <c r="G1328" s="184">
        <f t="shared" ref="G1328:G1335" si="164">ROUND(E1328*F1328,2)</f>
        <v>0</v>
      </c>
    </row>
    <row r="1329" spans="1:7" ht="20.149999999999999" customHeight="1" x14ac:dyDescent="0.2">
      <c r="A1329" s="276"/>
      <c r="B1329" s="183">
        <f t="shared" ref="B1329:B1335" si="165">IF(A1329=0,0,VLOOKUP(A1329,Tabla_Indices,2,FALSE))</f>
        <v>0</v>
      </c>
      <c r="C1329" s="277"/>
      <c r="D1329" s="278"/>
      <c r="E1329" s="279"/>
      <c r="F1329" s="280"/>
      <c r="G1329" s="184">
        <f t="shared" si="164"/>
        <v>0</v>
      </c>
    </row>
    <row r="1330" spans="1:7" ht="20.149999999999999" customHeight="1" x14ac:dyDescent="0.2">
      <c r="A1330" s="276"/>
      <c r="B1330" s="183">
        <f t="shared" si="165"/>
        <v>0</v>
      </c>
      <c r="C1330" s="277"/>
      <c r="D1330" s="278"/>
      <c r="E1330" s="279"/>
      <c r="F1330" s="280"/>
      <c r="G1330" s="184">
        <f t="shared" si="164"/>
        <v>0</v>
      </c>
    </row>
    <row r="1331" spans="1:7" ht="20.149999999999999" customHeight="1" x14ac:dyDescent="0.2">
      <c r="A1331" s="276"/>
      <c r="B1331" s="183">
        <f t="shared" si="165"/>
        <v>0</v>
      </c>
      <c r="C1331" s="277"/>
      <c r="D1331" s="278"/>
      <c r="E1331" s="279"/>
      <c r="F1331" s="280"/>
      <c r="G1331" s="184">
        <f t="shared" si="164"/>
        <v>0</v>
      </c>
    </row>
    <row r="1332" spans="1:7" ht="20.149999999999999" customHeight="1" x14ac:dyDescent="0.2">
      <c r="A1332" s="276"/>
      <c r="B1332" s="183">
        <f t="shared" si="165"/>
        <v>0</v>
      </c>
      <c r="C1332" s="277"/>
      <c r="D1332" s="278"/>
      <c r="E1332" s="279"/>
      <c r="F1332" s="280"/>
      <c r="G1332" s="184">
        <f t="shared" si="164"/>
        <v>0</v>
      </c>
    </row>
    <row r="1333" spans="1:7" ht="20.149999999999999" customHeight="1" x14ac:dyDescent="0.2">
      <c r="A1333" s="276"/>
      <c r="B1333" s="183">
        <f t="shared" si="165"/>
        <v>0</v>
      </c>
      <c r="C1333" s="277"/>
      <c r="D1333" s="278"/>
      <c r="E1333" s="279"/>
      <c r="F1333" s="280"/>
      <c r="G1333" s="184">
        <f t="shared" si="164"/>
        <v>0</v>
      </c>
    </row>
    <row r="1334" spans="1:7" ht="20.149999999999999" customHeight="1" x14ac:dyDescent="0.2">
      <c r="A1334" s="276"/>
      <c r="B1334" s="183">
        <f t="shared" si="165"/>
        <v>0</v>
      </c>
      <c r="C1334" s="277"/>
      <c r="D1334" s="278"/>
      <c r="E1334" s="279"/>
      <c r="F1334" s="280"/>
      <c r="G1334" s="184">
        <f t="shared" si="164"/>
        <v>0</v>
      </c>
    </row>
    <row r="1335" spans="1:7" ht="20.149999999999999" customHeight="1" x14ac:dyDescent="0.2">
      <c r="A1335" s="276"/>
      <c r="B1335" s="183">
        <f t="shared" si="165"/>
        <v>0</v>
      </c>
      <c r="C1335" s="277"/>
      <c r="D1335" s="278"/>
      <c r="E1335" s="279"/>
      <c r="F1335" s="280"/>
      <c r="G1335" s="184">
        <f t="shared" si="164"/>
        <v>0</v>
      </c>
    </row>
    <row r="1336" spans="1:7" ht="20.149999999999999" customHeight="1" x14ac:dyDescent="0.2">
      <c r="A1336" s="185"/>
      <c r="B1336" s="171"/>
      <c r="C1336" s="171"/>
      <c r="D1336" s="166"/>
      <c r="E1336" s="167"/>
      <c r="F1336" s="186" t="s">
        <v>39</v>
      </c>
      <c r="G1336" s="187">
        <f>SUBTOTAL(9,G1326:G1335)</f>
        <v>0</v>
      </c>
    </row>
    <row r="1337" spans="1:7" ht="20.149999999999999" customHeight="1" x14ac:dyDescent="0.2">
      <c r="A1337" s="185"/>
      <c r="B1337" s="171"/>
      <c r="C1337" s="188" t="s">
        <v>827</v>
      </c>
      <c r="D1337" s="166"/>
      <c r="E1337" s="167"/>
      <c r="F1337" s="171"/>
      <c r="G1337" s="189"/>
    </row>
    <row r="1338" spans="1:7" ht="20.149999999999999" customHeight="1" x14ac:dyDescent="0.2">
      <c r="A1338" s="276"/>
      <c r="B1338" s="183">
        <f t="shared" ref="B1338:B1346" si="166">IF(A1338=0,0,VLOOKUP(A1338,Tabla_Indices,2,FALSE))</f>
        <v>0</v>
      </c>
      <c r="C1338" s="277"/>
      <c r="D1338" s="278"/>
      <c r="E1338" s="279"/>
      <c r="F1338" s="284"/>
      <c r="G1338" s="190">
        <f>ROUND(E1338*F1338,2)</f>
        <v>0</v>
      </c>
    </row>
    <row r="1339" spans="1:7" ht="20.149999999999999" customHeight="1" x14ac:dyDescent="0.2">
      <c r="A1339" s="276"/>
      <c r="B1339" s="183">
        <f t="shared" si="166"/>
        <v>0</v>
      </c>
      <c r="C1339" s="283"/>
      <c r="D1339" s="278"/>
      <c r="E1339" s="279"/>
      <c r="F1339" s="280"/>
      <c r="G1339" s="190">
        <f>ROUND(E1339*F1339,2)</f>
        <v>0</v>
      </c>
    </row>
    <row r="1340" spans="1:7" ht="20.149999999999999" customHeight="1" x14ac:dyDescent="0.2">
      <c r="A1340" s="276"/>
      <c r="B1340" s="183">
        <f t="shared" si="166"/>
        <v>0</v>
      </c>
      <c r="C1340" s="285"/>
      <c r="D1340" s="278"/>
      <c r="E1340" s="279"/>
      <c r="F1340" s="280"/>
      <c r="G1340" s="190">
        <f>ROUND(E1340*F1340,2)</f>
        <v>0</v>
      </c>
    </row>
    <row r="1341" spans="1:7" ht="20.149999999999999" customHeight="1" x14ac:dyDescent="0.2">
      <c r="A1341" s="276"/>
      <c r="B1341" s="183">
        <f t="shared" si="166"/>
        <v>0</v>
      </c>
      <c r="C1341" s="285"/>
      <c r="D1341" s="278"/>
      <c r="E1341" s="279"/>
      <c r="F1341" s="280"/>
      <c r="G1341" s="190">
        <f>ROUND(E1341*F1341,2)</f>
        <v>0</v>
      </c>
    </row>
    <row r="1342" spans="1:7" ht="20.149999999999999" customHeight="1" x14ac:dyDescent="0.2">
      <c r="A1342" s="276"/>
      <c r="B1342" s="183">
        <f t="shared" si="166"/>
        <v>0</v>
      </c>
      <c r="C1342" s="285"/>
      <c r="D1342" s="278"/>
      <c r="E1342" s="279"/>
      <c r="F1342" s="280"/>
      <c r="G1342" s="190">
        <f t="shared" ref="G1342:G1346" si="167">ROUND(E1342*F1342,2)</f>
        <v>0</v>
      </c>
    </row>
    <row r="1343" spans="1:7" ht="20.149999999999999" customHeight="1" x14ac:dyDescent="0.2">
      <c r="A1343" s="276"/>
      <c r="B1343" s="183">
        <f t="shared" si="166"/>
        <v>0</v>
      </c>
      <c r="C1343" s="285"/>
      <c r="D1343" s="278"/>
      <c r="E1343" s="279"/>
      <c r="F1343" s="280"/>
      <c r="G1343" s="190">
        <f t="shared" si="167"/>
        <v>0</v>
      </c>
    </row>
    <row r="1344" spans="1:7" ht="20.149999999999999" customHeight="1" x14ac:dyDescent="0.2">
      <c r="A1344" s="276"/>
      <c r="B1344" s="183">
        <f t="shared" si="166"/>
        <v>0</v>
      </c>
      <c r="C1344" s="277"/>
      <c r="D1344" s="278"/>
      <c r="E1344" s="279"/>
      <c r="F1344" s="280"/>
      <c r="G1344" s="190">
        <f t="shared" si="167"/>
        <v>0</v>
      </c>
    </row>
    <row r="1345" spans="1:7" ht="20.149999999999999" customHeight="1" x14ac:dyDescent="0.2">
      <c r="A1345" s="276"/>
      <c r="B1345" s="183">
        <f t="shared" si="166"/>
        <v>0</v>
      </c>
      <c r="C1345" s="277"/>
      <c r="D1345" s="278"/>
      <c r="E1345" s="279"/>
      <c r="F1345" s="280"/>
      <c r="G1345" s="190">
        <f t="shared" si="167"/>
        <v>0</v>
      </c>
    </row>
    <row r="1346" spans="1:7" ht="20.149999999999999" customHeight="1" x14ac:dyDescent="0.2">
      <c r="A1346" s="276"/>
      <c r="B1346" s="183">
        <f t="shared" si="166"/>
        <v>0</v>
      </c>
      <c r="C1346" s="277"/>
      <c r="D1346" s="278"/>
      <c r="E1346" s="279"/>
      <c r="F1346" s="280"/>
      <c r="G1346" s="190">
        <f t="shared" si="167"/>
        <v>0</v>
      </c>
    </row>
    <row r="1347" spans="1:7" ht="20.149999999999999" customHeight="1" x14ac:dyDescent="0.2">
      <c r="A1347" s="251"/>
      <c r="B1347" s="166"/>
      <c r="C1347" s="171"/>
      <c r="D1347" s="166"/>
      <c r="E1347" s="167"/>
      <c r="F1347" s="186" t="s">
        <v>40</v>
      </c>
      <c r="G1347" s="187">
        <f>SUBTOTAL(9,G1338:G1346)</f>
        <v>0</v>
      </c>
    </row>
    <row r="1348" spans="1:7" ht="20.149999999999999" customHeight="1" thickBot="1" x14ac:dyDescent="0.25">
      <c r="A1348" s="192"/>
      <c r="B1348" s="193"/>
      <c r="C1348" s="194"/>
      <c r="D1348" s="193"/>
      <c r="E1348" s="195"/>
      <c r="F1348" s="196"/>
      <c r="G1348" s="197"/>
    </row>
    <row r="1349" spans="1:7" ht="20.149999999999999" customHeight="1" thickBot="1" x14ac:dyDescent="0.25">
      <c r="A1349" s="252" t="str">
        <f>B1307</f>
        <v>11-2</v>
      </c>
      <c r="B1349" s="250" t="str">
        <f>C1307</f>
        <v>Cubierta de techo con membrana</v>
      </c>
      <c r="C1349" s="198"/>
      <c r="D1349" s="198" t="s">
        <v>41</v>
      </c>
      <c r="E1349" s="199"/>
      <c r="F1349" s="200" t="s">
        <v>42</v>
      </c>
      <c r="G1349" s="201">
        <f>SUBTOTAL(9,G1312:G1348)</f>
        <v>0</v>
      </c>
    </row>
    <row r="1350" spans="1:7" ht="20.149999999999999" customHeight="1" thickTop="1" thickBot="1" x14ac:dyDescent="0.25"/>
    <row r="1351" spans="1:7" ht="20.149999999999999" customHeight="1" thickTop="1" x14ac:dyDescent="0.2">
      <c r="A1351" s="315" t="s">
        <v>44</v>
      </c>
      <c r="B1351" s="316"/>
      <c r="C1351" s="316"/>
      <c r="D1351" s="316"/>
      <c r="E1351" s="316"/>
      <c r="F1351" s="316"/>
      <c r="G1351" s="317"/>
    </row>
    <row r="1352" spans="1:7" ht="20.149999999999999" customHeight="1" x14ac:dyDescent="0.2">
      <c r="A1352" s="156" t="s">
        <v>823</v>
      </c>
      <c r="B1352" s="157" t="str">
        <f>Comitente</f>
        <v>DIRECCIÓN ARQUITECTURA</v>
      </c>
      <c r="C1352" s="158"/>
      <c r="D1352" s="159"/>
      <c r="E1352" s="159"/>
      <c r="F1352" s="160"/>
      <c r="G1352" s="161"/>
    </row>
    <row r="1353" spans="1:7" ht="20.149999999999999" customHeight="1" x14ac:dyDescent="0.2">
      <c r="A1353" s="156" t="s">
        <v>824</v>
      </c>
      <c r="B1353" s="157">
        <f>Contratista</f>
        <v>0</v>
      </c>
      <c r="C1353" s="162"/>
      <c r="D1353" s="162"/>
      <c r="E1353" s="162"/>
      <c r="F1353" s="157"/>
      <c r="G1353" s="163"/>
    </row>
    <row r="1354" spans="1:7" ht="20.149999999999999" customHeight="1" x14ac:dyDescent="0.2">
      <c r="A1354" s="156" t="s">
        <v>31</v>
      </c>
      <c r="B1354" s="157" t="str">
        <f>Obra</f>
        <v>CONSOLIDACION ESTRUCTURAL EDIFICIO 9 DE JULIO</v>
      </c>
      <c r="C1354" s="162"/>
      <c r="D1354" s="162"/>
      <c r="E1354" s="162"/>
      <c r="F1354" s="157" t="s">
        <v>45</v>
      </c>
      <c r="G1354" s="163">
        <f>Fecha_Base</f>
        <v>0</v>
      </c>
    </row>
    <row r="1355" spans="1:7" ht="20.149999999999999" customHeight="1" x14ac:dyDescent="0.2">
      <c r="A1355" s="164" t="s">
        <v>822</v>
      </c>
      <c r="B1355" s="165" t="str">
        <f>Ubicación</f>
        <v>DEPARTAMENTO CAPITAL</v>
      </c>
      <c r="C1355" s="165"/>
      <c r="D1355" s="166"/>
      <c r="E1355" s="167"/>
      <c r="F1355" s="168"/>
      <c r="G1355" s="169"/>
    </row>
    <row r="1356" spans="1:7" ht="20.149999999999999" customHeight="1" x14ac:dyDescent="0.2">
      <c r="A1356" s="164" t="s">
        <v>46</v>
      </c>
      <c r="B1356" s="286">
        <v>12</v>
      </c>
      <c r="C1356" s="171" t="str">
        <f>IF(B1356="","",VLOOKUP(B1356,Computo_Presupuesto,2,FALSE))</f>
        <v>PISOS, ZOCALOS, UMBRALES Y ANTEPECHOS</v>
      </c>
      <c r="D1356" s="172"/>
      <c r="E1356" s="167"/>
      <c r="F1356" s="168"/>
      <c r="G1356" s="169"/>
    </row>
    <row r="1357" spans="1:7" ht="20.149999999999999" customHeight="1" x14ac:dyDescent="0.2">
      <c r="A1357" s="164" t="s">
        <v>32</v>
      </c>
      <c r="B1357" s="262" t="s">
        <v>1189</v>
      </c>
      <c r="C1357" s="171" t="str">
        <f>IF(B1357=0,"",VLOOKUP(B1357,Computo_Presupuesto,2,FALSE))</f>
        <v>Reconstitución de pisos afectados por roturas</v>
      </c>
      <c r="D1357" s="166"/>
      <c r="E1357" s="167"/>
      <c r="F1357" s="165" t="s">
        <v>33</v>
      </c>
      <c r="G1357" s="173" t="str">
        <f>IF(B1357=0,"",VLOOKUP(B1357,Computo_Presupuesto,4,FALSE))</f>
        <v>m2</v>
      </c>
    </row>
    <row r="1358" spans="1:7" ht="20.149999999999999" customHeight="1" x14ac:dyDescent="0.2">
      <c r="A1358" s="164"/>
      <c r="B1358" s="165"/>
      <c r="C1358" s="171"/>
      <c r="D1358" s="166"/>
      <c r="E1358" s="167"/>
      <c r="F1358" s="171"/>
      <c r="G1358" s="174"/>
    </row>
    <row r="1359" spans="1:7" ht="20.149999999999999" customHeight="1" x14ac:dyDescent="0.2">
      <c r="A1359" s="312" t="s">
        <v>685</v>
      </c>
      <c r="B1359" s="313"/>
      <c r="C1359" s="314" t="s">
        <v>0</v>
      </c>
      <c r="D1359" s="314" t="s">
        <v>34</v>
      </c>
      <c r="E1359" s="318" t="s">
        <v>35</v>
      </c>
      <c r="F1359" s="319" t="s">
        <v>36</v>
      </c>
      <c r="G1359" s="320" t="s">
        <v>37</v>
      </c>
    </row>
    <row r="1360" spans="1:7" s="15" customFormat="1" ht="20.149999999999999" customHeight="1" x14ac:dyDescent="0.2">
      <c r="A1360" s="175" t="s">
        <v>686</v>
      </c>
      <c r="B1360" s="176" t="s">
        <v>687</v>
      </c>
      <c r="C1360" s="314"/>
      <c r="D1360" s="314"/>
      <c r="E1360" s="318"/>
      <c r="F1360" s="319"/>
      <c r="G1360" s="320"/>
    </row>
    <row r="1361" spans="1:7" ht="20.149999999999999" customHeight="1" x14ac:dyDescent="0.2">
      <c r="A1361" s="275"/>
      <c r="B1361" s="177"/>
      <c r="C1361" s="178" t="s">
        <v>825</v>
      </c>
      <c r="D1361" s="179"/>
      <c r="E1361" s="180"/>
      <c r="F1361" s="181"/>
      <c r="G1361" s="182"/>
    </row>
    <row r="1362" spans="1:7" ht="20.149999999999999" customHeight="1" x14ac:dyDescent="0.2">
      <c r="A1362" s="276"/>
      <c r="B1362" s="183">
        <f t="shared" ref="B1362:B1373" si="168">IF(A1362=0,0,VLOOKUP(A1362,Tabla_Indices,2,FALSE))</f>
        <v>0</v>
      </c>
      <c r="C1362" s="277"/>
      <c r="D1362" s="278"/>
      <c r="E1362" s="279"/>
      <c r="F1362" s="280"/>
      <c r="G1362" s="184">
        <f>ROUND(E1362*F1362,2)</f>
        <v>0</v>
      </c>
    </row>
    <row r="1363" spans="1:7" ht="20.149999999999999" customHeight="1" x14ac:dyDescent="0.2">
      <c r="A1363" s="281"/>
      <c r="B1363" s="183">
        <f t="shared" si="168"/>
        <v>0</v>
      </c>
      <c r="C1363" s="277"/>
      <c r="D1363" s="278"/>
      <c r="E1363" s="279"/>
      <c r="F1363" s="280"/>
      <c r="G1363" s="184">
        <f t="shared" ref="G1363:G1373" si="169">ROUND(E1363*F1363,2)</f>
        <v>0</v>
      </c>
    </row>
    <row r="1364" spans="1:7" ht="20.149999999999999" customHeight="1" x14ac:dyDescent="0.2">
      <c r="A1364" s="276"/>
      <c r="B1364" s="183">
        <f t="shared" si="168"/>
        <v>0</v>
      </c>
      <c r="C1364" s="277"/>
      <c r="D1364" s="278"/>
      <c r="E1364" s="279"/>
      <c r="F1364" s="280"/>
      <c r="G1364" s="184">
        <f t="shared" si="169"/>
        <v>0</v>
      </c>
    </row>
    <row r="1365" spans="1:7" ht="20.149999999999999" customHeight="1" x14ac:dyDescent="0.2">
      <c r="A1365" s="276"/>
      <c r="B1365" s="183">
        <f t="shared" si="168"/>
        <v>0</v>
      </c>
      <c r="C1365" s="277"/>
      <c r="D1365" s="278"/>
      <c r="E1365" s="279"/>
      <c r="F1365" s="280"/>
      <c r="G1365" s="184">
        <f t="shared" si="169"/>
        <v>0</v>
      </c>
    </row>
    <row r="1366" spans="1:7" ht="20.149999999999999" customHeight="1" x14ac:dyDescent="0.2">
      <c r="A1366" s="276"/>
      <c r="B1366" s="183">
        <f t="shared" si="168"/>
        <v>0</v>
      </c>
      <c r="C1366" s="277"/>
      <c r="D1366" s="278"/>
      <c r="E1366" s="282"/>
      <c r="F1366" s="280"/>
      <c r="G1366" s="184">
        <f t="shared" si="169"/>
        <v>0</v>
      </c>
    </row>
    <row r="1367" spans="1:7" ht="20.149999999999999" customHeight="1" x14ac:dyDescent="0.2">
      <c r="A1367" s="276"/>
      <c r="B1367" s="183">
        <f t="shared" si="168"/>
        <v>0</v>
      </c>
      <c r="C1367" s="277"/>
      <c r="D1367" s="278"/>
      <c r="E1367" s="282"/>
      <c r="F1367" s="280"/>
      <c r="G1367" s="184">
        <f t="shared" si="169"/>
        <v>0</v>
      </c>
    </row>
    <row r="1368" spans="1:7" ht="20.149999999999999" customHeight="1" x14ac:dyDescent="0.2">
      <c r="A1368" s="276"/>
      <c r="B1368" s="183">
        <f t="shared" si="168"/>
        <v>0</v>
      </c>
      <c r="C1368" s="277"/>
      <c r="D1368" s="278"/>
      <c r="E1368" s="279"/>
      <c r="F1368" s="280"/>
      <c r="G1368" s="184">
        <f t="shared" si="169"/>
        <v>0</v>
      </c>
    </row>
    <row r="1369" spans="1:7" ht="20.149999999999999" customHeight="1" x14ac:dyDescent="0.2">
      <c r="A1369" s="276"/>
      <c r="B1369" s="183">
        <f t="shared" si="168"/>
        <v>0</v>
      </c>
      <c r="C1369" s="277"/>
      <c r="D1369" s="278"/>
      <c r="E1369" s="279"/>
      <c r="F1369" s="280"/>
      <c r="G1369" s="184">
        <f t="shared" si="169"/>
        <v>0</v>
      </c>
    </row>
    <row r="1370" spans="1:7" ht="20.149999999999999" customHeight="1" x14ac:dyDescent="0.2">
      <c r="A1370" s="276"/>
      <c r="B1370" s="183">
        <f t="shared" si="168"/>
        <v>0</v>
      </c>
      <c r="C1370" s="277"/>
      <c r="D1370" s="278"/>
      <c r="E1370" s="279"/>
      <c r="F1370" s="280"/>
      <c r="G1370" s="184">
        <f t="shared" si="169"/>
        <v>0</v>
      </c>
    </row>
    <row r="1371" spans="1:7" ht="20.149999999999999" customHeight="1" x14ac:dyDescent="0.2">
      <c r="A1371" s="276"/>
      <c r="B1371" s="183">
        <f t="shared" si="168"/>
        <v>0</v>
      </c>
      <c r="C1371" s="277"/>
      <c r="D1371" s="278"/>
      <c r="E1371" s="279"/>
      <c r="F1371" s="280"/>
      <c r="G1371" s="184">
        <f t="shared" si="169"/>
        <v>0</v>
      </c>
    </row>
    <row r="1372" spans="1:7" ht="20.149999999999999" customHeight="1" x14ac:dyDescent="0.2">
      <c r="A1372" s="276"/>
      <c r="B1372" s="183">
        <f t="shared" si="168"/>
        <v>0</v>
      </c>
      <c r="C1372" s="277"/>
      <c r="D1372" s="278"/>
      <c r="E1372" s="279"/>
      <c r="F1372" s="280"/>
      <c r="G1372" s="184">
        <f t="shared" si="169"/>
        <v>0</v>
      </c>
    </row>
    <row r="1373" spans="1:7" ht="20.149999999999999" customHeight="1" x14ac:dyDescent="0.2">
      <c r="A1373" s="276"/>
      <c r="B1373" s="183">
        <f t="shared" si="168"/>
        <v>0</v>
      </c>
      <c r="C1373" s="277"/>
      <c r="D1373" s="278"/>
      <c r="E1373" s="279"/>
      <c r="F1373" s="280"/>
      <c r="G1373" s="184">
        <f t="shared" si="169"/>
        <v>0</v>
      </c>
    </row>
    <row r="1374" spans="1:7" ht="20.149999999999999" customHeight="1" x14ac:dyDescent="0.2">
      <c r="A1374" s="185"/>
      <c r="B1374" s="171"/>
      <c r="C1374" s="171"/>
      <c r="D1374" s="166"/>
      <c r="E1374" s="167"/>
      <c r="F1374" s="186" t="s">
        <v>38</v>
      </c>
      <c r="G1374" s="187">
        <f>SUBTOTAL(9,G1362:G1373)</f>
        <v>0</v>
      </c>
    </row>
    <row r="1375" spans="1:7" ht="20.149999999999999" customHeight="1" x14ac:dyDescent="0.2">
      <c r="A1375" s="185"/>
      <c r="B1375" s="171"/>
      <c r="C1375" s="188" t="s">
        <v>826</v>
      </c>
      <c r="D1375" s="166"/>
      <c r="E1375" s="167"/>
      <c r="F1375" s="168"/>
      <c r="G1375" s="189"/>
    </row>
    <row r="1376" spans="1:7" ht="20.149999999999999" customHeight="1" x14ac:dyDescent="0.2">
      <c r="A1376" s="276"/>
      <c r="B1376" s="183">
        <f t="shared" ref="B1376:B1385" si="170">IF(A1376=0,0,VLOOKUP(A1376,Tabla_Indices,2,FALSE))</f>
        <v>0</v>
      </c>
      <c r="C1376" s="283"/>
      <c r="D1376" s="278"/>
      <c r="E1376" s="279"/>
      <c r="F1376" s="280"/>
      <c r="G1376" s="184">
        <f>ROUND(E1376*F1376,2)</f>
        <v>0</v>
      </c>
    </row>
    <row r="1377" spans="1:7" ht="20.149999999999999" customHeight="1" x14ac:dyDescent="0.2">
      <c r="A1377" s="276"/>
      <c r="B1377" s="183">
        <f t="shared" si="170"/>
        <v>0</v>
      </c>
      <c r="C1377" s="277"/>
      <c r="D1377" s="278"/>
      <c r="E1377" s="279"/>
      <c r="F1377" s="280"/>
      <c r="G1377" s="184">
        <f>ROUND(E1377*F1377,2)</f>
        <v>0</v>
      </c>
    </row>
    <row r="1378" spans="1:7" ht="20.149999999999999" customHeight="1" x14ac:dyDescent="0.2">
      <c r="A1378" s="276"/>
      <c r="B1378" s="183">
        <f t="shared" si="170"/>
        <v>0</v>
      </c>
      <c r="C1378" s="277"/>
      <c r="D1378" s="278"/>
      <c r="E1378" s="279"/>
      <c r="F1378" s="280"/>
      <c r="G1378" s="184">
        <f t="shared" ref="G1378:G1385" si="171">ROUND(E1378*F1378,2)</f>
        <v>0</v>
      </c>
    </row>
    <row r="1379" spans="1:7" ht="20.149999999999999" customHeight="1" x14ac:dyDescent="0.2">
      <c r="A1379" s="276"/>
      <c r="B1379" s="183">
        <f t="shared" si="170"/>
        <v>0</v>
      </c>
      <c r="C1379" s="277"/>
      <c r="D1379" s="278"/>
      <c r="E1379" s="279"/>
      <c r="F1379" s="280"/>
      <c r="G1379" s="184">
        <f t="shared" si="171"/>
        <v>0</v>
      </c>
    </row>
    <row r="1380" spans="1:7" ht="20.149999999999999" customHeight="1" x14ac:dyDescent="0.2">
      <c r="A1380" s="276"/>
      <c r="B1380" s="183">
        <f t="shared" si="170"/>
        <v>0</v>
      </c>
      <c r="C1380" s="277"/>
      <c r="D1380" s="278"/>
      <c r="E1380" s="279"/>
      <c r="F1380" s="280"/>
      <c r="G1380" s="184">
        <f t="shared" si="171"/>
        <v>0</v>
      </c>
    </row>
    <row r="1381" spans="1:7" ht="20.149999999999999" customHeight="1" x14ac:dyDescent="0.2">
      <c r="A1381" s="276"/>
      <c r="B1381" s="183">
        <f t="shared" si="170"/>
        <v>0</v>
      </c>
      <c r="C1381" s="277"/>
      <c r="D1381" s="278"/>
      <c r="E1381" s="279"/>
      <c r="F1381" s="280"/>
      <c r="G1381" s="184">
        <f t="shared" si="171"/>
        <v>0</v>
      </c>
    </row>
    <row r="1382" spans="1:7" ht="20.149999999999999" customHeight="1" x14ac:dyDescent="0.2">
      <c r="A1382" s="276"/>
      <c r="B1382" s="183">
        <f t="shared" si="170"/>
        <v>0</v>
      </c>
      <c r="C1382" s="277"/>
      <c r="D1382" s="278"/>
      <c r="E1382" s="279"/>
      <c r="F1382" s="280"/>
      <c r="G1382" s="184">
        <f t="shared" si="171"/>
        <v>0</v>
      </c>
    </row>
    <row r="1383" spans="1:7" ht="20.149999999999999" customHeight="1" x14ac:dyDescent="0.2">
      <c r="A1383" s="276"/>
      <c r="B1383" s="183">
        <f t="shared" si="170"/>
        <v>0</v>
      </c>
      <c r="C1383" s="277"/>
      <c r="D1383" s="278"/>
      <c r="E1383" s="279"/>
      <c r="F1383" s="280"/>
      <c r="G1383" s="184">
        <f t="shared" si="171"/>
        <v>0</v>
      </c>
    </row>
    <row r="1384" spans="1:7" ht="20.149999999999999" customHeight="1" x14ac:dyDescent="0.2">
      <c r="A1384" s="276"/>
      <c r="B1384" s="183">
        <f t="shared" si="170"/>
        <v>0</v>
      </c>
      <c r="C1384" s="277"/>
      <c r="D1384" s="278"/>
      <c r="E1384" s="279"/>
      <c r="F1384" s="280"/>
      <c r="G1384" s="184">
        <f t="shared" si="171"/>
        <v>0</v>
      </c>
    </row>
    <row r="1385" spans="1:7" ht="20.149999999999999" customHeight="1" x14ac:dyDescent="0.2">
      <c r="A1385" s="276"/>
      <c r="B1385" s="183">
        <f t="shared" si="170"/>
        <v>0</v>
      </c>
      <c r="C1385" s="277"/>
      <c r="D1385" s="278"/>
      <c r="E1385" s="279"/>
      <c r="F1385" s="280"/>
      <c r="G1385" s="184">
        <f t="shared" si="171"/>
        <v>0</v>
      </c>
    </row>
    <row r="1386" spans="1:7" ht="20.149999999999999" customHeight="1" x14ac:dyDescent="0.2">
      <c r="A1386" s="185"/>
      <c r="B1386" s="171"/>
      <c r="C1386" s="171"/>
      <c r="D1386" s="166"/>
      <c r="E1386" s="167"/>
      <c r="F1386" s="186" t="s">
        <v>39</v>
      </c>
      <c r="G1386" s="187">
        <f>SUBTOTAL(9,G1376:G1385)</f>
        <v>0</v>
      </c>
    </row>
    <row r="1387" spans="1:7" ht="20.149999999999999" customHeight="1" x14ac:dyDescent="0.2">
      <c r="A1387" s="185"/>
      <c r="B1387" s="171"/>
      <c r="C1387" s="188" t="s">
        <v>827</v>
      </c>
      <c r="D1387" s="166"/>
      <c r="E1387" s="167"/>
      <c r="F1387" s="171"/>
      <c r="G1387" s="189"/>
    </row>
    <row r="1388" spans="1:7" ht="20.149999999999999" customHeight="1" x14ac:dyDescent="0.2">
      <c r="A1388" s="276"/>
      <c r="B1388" s="183">
        <f t="shared" ref="B1388:B1396" si="172">IF(A1388=0,0,VLOOKUP(A1388,Tabla_Indices,2,FALSE))</f>
        <v>0</v>
      </c>
      <c r="C1388" s="277"/>
      <c r="D1388" s="278"/>
      <c r="E1388" s="279"/>
      <c r="F1388" s="284"/>
      <c r="G1388" s="190">
        <f>ROUND(E1388*F1388,2)</f>
        <v>0</v>
      </c>
    </row>
    <row r="1389" spans="1:7" ht="20.149999999999999" customHeight="1" x14ac:dyDescent="0.2">
      <c r="A1389" s="276"/>
      <c r="B1389" s="183">
        <f t="shared" si="172"/>
        <v>0</v>
      </c>
      <c r="C1389" s="283"/>
      <c r="D1389" s="278"/>
      <c r="E1389" s="279"/>
      <c r="F1389" s="280"/>
      <c r="G1389" s="190">
        <f>ROUND(E1389*F1389,2)</f>
        <v>0</v>
      </c>
    </row>
    <row r="1390" spans="1:7" ht="20.149999999999999" customHeight="1" x14ac:dyDescent="0.2">
      <c r="A1390" s="276"/>
      <c r="B1390" s="183">
        <f t="shared" si="172"/>
        <v>0</v>
      </c>
      <c r="C1390" s="285"/>
      <c r="D1390" s="278"/>
      <c r="E1390" s="279"/>
      <c r="F1390" s="280"/>
      <c r="G1390" s="190">
        <f>ROUND(E1390*F1390,2)</f>
        <v>0</v>
      </c>
    </row>
    <row r="1391" spans="1:7" ht="20.149999999999999" customHeight="1" x14ac:dyDescent="0.2">
      <c r="A1391" s="276"/>
      <c r="B1391" s="183">
        <f t="shared" si="172"/>
        <v>0</v>
      </c>
      <c r="C1391" s="285"/>
      <c r="D1391" s="278"/>
      <c r="E1391" s="279"/>
      <c r="F1391" s="280"/>
      <c r="G1391" s="190">
        <f>ROUND(E1391*F1391,2)</f>
        <v>0</v>
      </c>
    </row>
    <row r="1392" spans="1:7" ht="20.149999999999999" customHeight="1" x14ac:dyDescent="0.2">
      <c r="A1392" s="276"/>
      <c r="B1392" s="183">
        <f t="shared" si="172"/>
        <v>0</v>
      </c>
      <c r="C1392" s="285"/>
      <c r="D1392" s="278"/>
      <c r="E1392" s="279"/>
      <c r="F1392" s="280"/>
      <c r="G1392" s="190">
        <f t="shared" ref="G1392:G1396" si="173">ROUND(E1392*F1392,2)</f>
        <v>0</v>
      </c>
    </row>
    <row r="1393" spans="1:7" ht="20.149999999999999" customHeight="1" x14ac:dyDescent="0.2">
      <c r="A1393" s="276"/>
      <c r="B1393" s="183">
        <f t="shared" si="172"/>
        <v>0</v>
      </c>
      <c r="C1393" s="285"/>
      <c r="D1393" s="278"/>
      <c r="E1393" s="279"/>
      <c r="F1393" s="280"/>
      <c r="G1393" s="190">
        <f t="shared" si="173"/>
        <v>0</v>
      </c>
    </row>
    <row r="1394" spans="1:7" ht="20.149999999999999" customHeight="1" x14ac:dyDescent="0.2">
      <c r="A1394" s="276"/>
      <c r="B1394" s="183">
        <f t="shared" si="172"/>
        <v>0</v>
      </c>
      <c r="C1394" s="277"/>
      <c r="D1394" s="278"/>
      <c r="E1394" s="279"/>
      <c r="F1394" s="280"/>
      <c r="G1394" s="190">
        <f t="shared" si="173"/>
        <v>0</v>
      </c>
    </row>
    <row r="1395" spans="1:7" ht="20.149999999999999" customHeight="1" x14ac:dyDescent="0.2">
      <c r="A1395" s="276"/>
      <c r="B1395" s="183">
        <f t="shared" si="172"/>
        <v>0</v>
      </c>
      <c r="C1395" s="277"/>
      <c r="D1395" s="278"/>
      <c r="E1395" s="279"/>
      <c r="F1395" s="280"/>
      <c r="G1395" s="190">
        <f t="shared" si="173"/>
        <v>0</v>
      </c>
    </row>
    <row r="1396" spans="1:7" ht="20.149999999999999" customHeight="1" x14ac:dyDescent="0.2">
      <c r="A1396" s="276"/>
      <c r="B1396" s="183">
        <f t="shared" si="172"/>
        <v>0</v>
      </c>
      <c r="C1396" s="277"/>
      <c r="D1396" s="278"/>
      <c r="E1396" s="279"/>
      <c r="F1396" s="280"/>
      <c r="G1396" s="190">
        <f t="shared" si="173"/>
        <v>0</v>
      </c>
    </row>
    <row r="1397" spans="1:7" ht="20.149999999999999" customHeight="1" x14ac:dyDescent="0.2">
      <c r="A1397" s="191"/>
      <c r="B1397" s="166"/>
      <c r="C1397" s="171"/>
      <c r="D1397" s="166"/>
      <c r="E1397" s="167"/>
      <c r="F1397" s="186" t="s">
        <v>40</v>
      </c>
      <c r="G1397" s="187">
        <f>SUBTOTAL(9,G1388:G1396)</f>
        <v>0</v>
      </c>
    </row>
    <row r="1398" spans="1:7" ht="20.149999999999999" customHeight="1" thickBot="1" x14ac:dyDescent="0.25">
      <c r="A1398" s="192"/>
      <c r="B1398" s="193"/>
      <c r="C1398" s="194"/>
      <c r="D1398" s="193"/>
      <c r="E1398" s="195"/>
      <c r="F1398" s="196"/>
      <c r="G1398" s="197"/>
    </row>
    <row r="1399" spans="1:7" ht="20.149999999999999" customHeight="1" thickBot="1" x14ac:dyDescent="0.25">
      <c r="A1399" s="252" t="str">
        <f>B1357</f>
        <v>12-1</v>
      </c>
      <c r="B1399" s="250" t="str">
        <f>C1357</f>
        <v>Reconstitución de pisos afectados por roturas</v>
      </c>
      <c r="C1399" s="198"/>
      <c r="D1399" s="198" t="s">
        <v>41</v>
      </c>
      <c r="E1399" s="199"/>
      <c r="F1399" s="200" t="s">
        <v>42</v>
      </c>
      <c r="G1399" s="201">
        <f>SUBTOTAL(9,G1362:G1398)</f>
        <v>0</v>
      </c>
    </row>
    <row r="1400" spans="1:7" ht="20.149999999999999" customHeight="1" thickTop="1" thickBot="1" x14ac:dyDescent="0.25"/>
    <row r="1401" spans="1:7" ht="20.149999999999999" customHeight="1" thickTop="1" x14ac:dyDescent="0.2">
      <c r="A1401" s="315" t="s">
        <v>44</v>
      </c>
      <c r="B1401" s="316"/>
      <c r="C1401" s="316"/>
      <c r="D1401" s="316"/>
      <c r="E1401" s="316"/>
      <c r="F1401" s="316"/>
      <c r="G1401" s="317"/>
    </row>
    <row r="1402" spans="1:7" ht="20.149999999999999" customHeight="1" x14ac:dyDescent="0.2">
      <c r="A1402" s="156" t="s">
        <v>823</v>
      </c>
      <c r="B1402" s="157" t="str">
        <f>Comitente</f>
        <v>DIRECCIÓN ARQUITECTURA</v>
      </c>
      <c r="C1402" s="158"/>
      <c r="D1402" s="159"/>
      <c r="E1402" s="159"/>
      <c r="F1402" s="160"/>
      <c r="G1402" s="161"/>
    </row>
    <row r="1403" spans="1:7" ht="20.149999999999999" customHeight="1" x14ac:dyDescent="0.2">
      <c r="A1403" s="156" t="s">
        <v>824</v>
      </c>
      <c r="B1403" s="157">
        <f>Contratista</f>
        <v>0</v>
      </c>
      <c r="C1403" s="162"/>
      <c r="D1403" s="162"/>
      <c r="E1403" s="162"/>
      <c r="F1403" s="157"/>
      <c r="G1403" s="163"/>
    </row>
    <row r="1404" spans="1:7" ht="20.149999999999999" customHeight="1" x14ac:dyDescent="0.2">
      <c r="A1404" s="156" t="s">
        <v>31</v>
      </c>
      <c r="B1404" s="157" t="str">
        <f>Obra</f>
        <v>CONSOLIDACION ESTRUCTURAL EDIFICIO 9 DE JULIO</v>
      </c>
      <c r="C1404" s="162"/>
      <c r="D1404" s="162"/>
      <c r="E1404" s="162"/>
      <c r="F1404" s="157" t="s">
        <v>45</v>
      </c>
      <c r="G1404" s="163">
        <f>Fecha_Base</f>
        <v>0</v>
      </c>
    </row>
    <row r="1405" spans="1:7" ht="20.149999999999999" customHeight="1" x14ac:dyDescent="0.2">
      <c r="A1405" s="164" t="s">
        <v>822</v>
      </c>
      <c r="B1405" s="165" t="str">
        <f>Ubicación</f>
        <v>DEPARTAMENTO CAPITAL</v>
      </c>
      <c r="C1405" s="165"/>
      <c r="D1405" s="166"/>
      <c r="E1405" s="167"/>
      <c r="F1405" s="168"/>
      <c r="G1405" s="169"/>
    </row>
    <row r="1406" spans="1:7" ht="20.149999999999999" customHeight="1" x14ac:dyDescent="0.2">
      <c r="A1406" s="164" t="s">
        <v>46</v>
      </c>
      <c r="B1406" s="286">
        <v>13</v>
      </c>
      <c r="C1406" s="171" t="str">
        <f>IF(B1406="","",VLOOKUP(B1406,Computo_Presupuesto,2,FALSE))</f>
        <v>ESTRUCTURAS y CUBIERTAS METALICAS</v>
      </c>
      <c r="D1406" s="172"/>
      <c r="E1406" s="167"/>
      <c r="F1406" s="168"/>
      <c r="G1406" s="169"/>
    </row>
    <row r="1407" spans="1:7" ht="20.149999999999999" customHeight="1" x14ac:dyDescent="0.2">
      <c r="A1407" s="164" t="s">
        <v>32</v>
      </c>
      <c r="B1407" s="262" t="s">
        <v>1190</v>
      </c>
      <c r="C1407" s="171" t="str">
        <f>IF(B1407=0,"",VLOOKUP(B1407,Computo_Presupuesto,2,FALSE))</f>
        <v>Estructura de refuerzo en azotea</v>
      </c>
      <c r="D1407" s="166"/>
      <c r="E1407" s="167"/>
      <c r="F1407" s="165" t="s">
        <v>33</v>
      </c>
      <c r="G1407" s="173" t="str">
        <f>IF(B1407=0,"",VLOOKUP(B1407,Computo_Presupuesto,4,FALSE))</f>
        <v>gl</v>
      </c>
    </row>
    <row r="1408" spans="1:7" ht="20.149999999999999" customHeight="1" x14ac:dyDescent="0.2">
      <c r="A1408" s="164"/>
      <c r="B1408" s="165"/>
      <c r="C1408" s="171"/>
      <c r="D1408" s="166"/>
      <c r="E1408" s="167"/>
      <c r="F1408" s="171"/>
      <c r="G1408" s="174"/>
    </row>
    <row r="1409" spans="1:7" ht="20.149999999999999" customHeight="1" x14ac:dyDescent="0.2">
      <c r="A1409" s="312" t="s">
        <v>685</v>
      </c>
      <c r="B1409" s="313"/>
      <c r="C1409" s="314" t="s">
        <v>0</v>
      </c>
      <c r="D1409" s="314" t="s">
        <v>34</v>
      </c>
      <c r="E1409" s="318" t="s">
        <v>35</v>
      </c>
      <c r="F1409" s="319" t="s">
        <v>36</v>
      </c>
      <c r="G1409" s="320" t="s">
        <v>37</v>
      </c>
    </row>
    <row r="1410" spans="1:7" ht="20.149999999999999" customHeight="1" x14ac:dyDescent="0.2">
      <c r="A1410" s="175" t="s">
        <v>686</v>
      </c>
      <c r="B1410" s="176" t="s">
        <v>687</v>
      </c>
      <c r="C1410" s="314"/>
      <c r="D1410" s="314"/>
      <c r="E1410" s="318"/>
      <c r="F1410" s="319"/>
      <c r="G1410" s="320"/>
    </row>
    <row r="1411" spans="1:7" ht="20.149999999999999" customHeight="1" x14ac:dyDescent="0.2">
      <c r="A1411" s="275"/>
      <c r="B1411" s="177"/>
      <c r="C1411" s="178" t="s">
        <v>825</v>
      </c>
      <c r="D1411" s="179"/>
      <c r="E1411" s="180"/>
      <c r="F1411" s="181"/>
      <c r="G1411" s="182"/>
    </row>
    <row r="1412" spans="1:7" ht="20.149999999999999" customHeight="1" x14ac:dyDescent="0.2">
      <c r="A1412" s="276"/>
      <c r="B1412" s="183">
        <f t="shared" ref="B1412:B1423" si="174">IF(A1412=0,0,VLOOKUP(A1412,Tabla_Indices,2,FALSE))</f>
        <v>0</v>
      </c>
      <c r="C1412" s="277"/>
      <c r="D1412" s="278"/>
      <c r="E1412" s="279"/>
      <c r="F1412" s="280"/>
      <c r="G1412" s="184">
        <f>ROUND(E1412*F1412,2)</f>
        <v>0</v>
      </c>
    </row>
    <row r="1413" spans="1:7" ht="20.149999999999999" customHeight="1" x14ac:dyDescent="0.2">
      <c r="A1413" s="281"/>
      <c r="B1413" s="183">
        <f t="shared" si="174"/>
        <v>0</v>
      </c>
      <c r="C1413" s="277"/>
      <c r="D1413" s="278"/>
      <c r="E1413" s="279"/>
      <c r="F1413" s="280"/>
      <c r="G1413" s="184">
        <f t="shared" ref="G1413:G1423" si="175">ROUND(E1413*F1413,2)</f>
        <v>0</v>
      </c>
    </row>
    <row r="1414" spans="1:7" ht="20.149999999999999" customHeight="1" x14ac:dyDescent="0.2">
      <c r="A1414" s="276"/>
      <c r="B1414" s="183">
        <f t="shared" si="174"/>
        <v>0</v>
      </c>
      <c r="C1414" s="277"/>
      <c r="D1414" s="278"/>
      <c r="E1414" s="279"/>
      <c r="F1414" s="280"/>
      <c r="G1414" s="184">
        <f t="shared" si="175"/>
        <v>0</v>
      </c>
    </row>
    <row r="1415" spans="1:7" ht="20.149999999999999" customHeight="1" x14ac:dyDescent="0.2">
      <c r="A1415" s="276"/>
      <c r="B1415" s="183">
        <f t="shared" si="174"/>
        <v>0</v>
      </c>
      <c r="C1415" s="277"/>
      <c r="D1415" s="278"/>
      <c r="E1415" s="279"/>
      <c r="F1415" s="280"/>
      <c r="G1415" s="184">
        <f t="shared" si="175"/>
        <v>0</v>
      </c>
    </row>
    <row r="1416" spans="1:7" ht="20.149999999999999" customHeight="1" x14ac:dyDescent="0.2">
      <c r="A1416" s="276"/>
      <c r="B1416" s="183">
        <f t="shared" si="174"/>
        <v>0</v>
      </c>
      <c r="C1416" s="277"/>
      <c r="D1416" s="278"/>
      <c r="E1416" s="282"/>
      <c r="F1416" s="280"/>
      <c r="G1416" s="184">
        <f t="shared" si="175"/>
        <v>0</v>
      </c>
    </row>
    <row r="1417" spans="1:7" ht="20.149999999999999" customHeight="1" x14ac:dyDescent="0.2">
      <c r="A1417" s="276"/>
      <c r="B1417" s="183">
        <f t="shared" si="174"/>
        <v>0</v>
      </c>
      <c r="C1417" s="277"/>
      <c r="D1417" s="278"/>
      <c r="E1417" s="282"/>
      <c r="F1417" s="280"/>
      <c r="G1417" s="184">
        <f t="shared" si="175"/>
        <v>0</v>
      </c>
    </row>
    <row r="1418" spans="1:7" ht="20.149999999999999" customHeight="1" x14ac:dyDescent="0.2">
      <c r="A1418" s="276"/>
      <c r="B1418" s="183">
        <f t="shared" si="174"/>
        <v>0</v>
      </c>
      <c r="C1418" s="277"/>
      <c r="D1418" s="278"/>
      <c r="E1418" s="279"/>
      <c r="F1418" s="280"/>
      <c r="G1418" s="184">
        <f t="shared" si="175"/>
        <v>0</v>
      </c>
    </row>
    <row r="1419" spans="1:7" ht="20.149999999999999" customHeight="1" x14ac:dyDescent="0.2">
      <c r="A1419" s="276"/>
      <c r="B1419" s="183">
        <f t="shared" si="174"/>
        <v>0</v>
      </c>
      <c r="C1419" s="277"/>
      <c r="D1419" s="278"/>
      <c r="E1419" s="279"/>
      <c r="F1419" s="280"/>
      <c r="G1419" s="184">
        <f t="shared" si="175"/>
        <v>0</v>
      </c>
    </row>
    <row r="1420" spans="1:7" ht="20.149999999999999" customHeight="1" x14ac:dyDescent="0.2">
      <c r="A1420" s="276"/>
      <c r="B1420" s="183">
        <f t="shared" si="174"/>
        <v>0</v>
      </c>
      <c r="C1420" s="277"/>
      <c r="D1420" s="278"/>
      <c r="E1420" s="279"/>
      <c r="F1420" s="280"/>
      <c r="G1420" s="184">
        <f t="shared" si="175"/>
        <v>0</v>
      </c>
    </row>
    <row r="1421" spans="1:7" ht="20.149999999999999" customHeight="1" x14ac:dyDescent="0.2">
      <c r="A1421" s="276"/>
      <c r="B1421" s="183">
        <f t="shared" si="174"/>
        <v>0</v>
      </c>
      <c r="C1421" s="277"/>
      <c r="D1421" s="278"/>
      <c r="E1421" s="279"/>
      <c r="F1421" s="280"/>
      <c r="G1421" s="184">
        <f t="shared" si="175"/>
        <v>0</v>
      </c>
    </row>
    <row r="1422" spans="1:7" ht="20.149999999999999" customHeight="1" x14ac:dyDescent="0.2">
      <c r="A1422" s="276"/>
      <c r="B1422" s="183">
        <f t="shared" si="174"/>
        <v>0</v>
      </c>
      <c r="C1422" s="277"/>
      <c r="D1422" s="278"/>
      <c r="E1422" s="279"/>
      <c r="F1422" s="280"/>
      <c r="G1422" s="184">
        <f t="shared" si="175"/>
        <v>0</v>
      </c>
    </row>
    <row r="1423" spans="1:7" ht="20.149999999999999" customHeight="1" x14ac:dyDescent="0.2">
      <c r="A1423" s="276"/>
      <c r="B1423" s="183">
        <f t="shared" si="174"/>
        <v>0</v>
      </c>
      <c r="C1423" s="277"/>
      <c r="D1423" s="278"/>
      <c r="E1423" s="279"/>
      <c r="F1423" s="280"/>
      <c r="G1423" s="184">
        <f t="shared" si="175"/>
        <v>0</v>
      </c>
    </row>
    <row r="1424" spans="1:7" ht="20.149999999999999" customHeight="1" x14ac:dyDescent="0.2">
      <c r="A1424" s="185"/>
      <c r="B1424" s="171"/>
      <c r="C1424" s="171"/>
      <c r="D1424" s="166"/>
      <c r="E1424" s="167"/>
      <c r="F1424" s="186" t="s">
        <v>38</v>
      </c>
      <c r="G1424" s="187">
        <f>SUBTOTAL(9,G1412:G1423)</f>
        <v>0</v>
      </c>
    </row>
    <row r="1425" spans="1:7" ht="20.149999999999999" customHeight="1" x14ac:dyDescent="0.2">
      <c r="A1425" s="185"/>
      <c r="B1425" s="171"/>
      <c r="C1425" s="188" t="s">
        <v>826</v>
      </c>
      <c r="D1425" s="166"/>
      <c r="E1425" s="167"/>
      <c r="F1425" s="168"/>
      <c r="G1425" s="189"/>
    </row>
    <row r="1426" spans="1:7" ht="20.149999999999999" customHeight="1" x14ac:dyDescent="0.2">
      <c r="A1426" s="276"/>
      <c r="B1426" s="183">
        <f t="shared" ref="B1426:B1435" si="176">IF(A1426=0,0,VLOOKUP(A1426,Tabla_Indices,2,FALSE))</f>
        <v>0</v>
      </c>
      <c r="C1426" s="283"/>
      <c r="D1426" s="278"/>
      <c r="E1426" s="279"/>
      <c r="F1426" s="280"/>
      <c r="G1426" s="184">
        <f>ROUND(E1426*F1426,2)</f>
        <v>0</v>
      </c>
    </row>
    <row r="1427" spans="1:7" ht="20.149999999999999" customHeight="1" x14ac:dyDescent="0.2">
      <c r="A1427" s="276"/>
      <c r="B1427" s="183">
        <f t="shared" si="176"/>
        <v>0</v>
      </c>
      <c r="C1427" s="277"/>
      <c r="D1427" s="278"/>
      <c r="E1427" s="279"/>
      <c r="F1427" s="280"/>
      <c r="G1427" s="184">
        <f>ROUND(E1427*F1427,2)</f>
        <v>0</v>
      </c>
    </row>
    <row r="1428" spans="1:7" ht="20.149999999999999" customHeight="1" x14ac:dyDescent="0.2">
      <c r="A1428" s="276"/>
      <c r="B1428" s="183">
        <f t="shared" si="176"/>
        <v>0</v>
      </c>
      <c r="C1428" s="277"/>
      <c r="D1428" s="278"/>
      <c r="E1428" s="279"/>
      <c r="F1428" s="280"/>
      <c r="G1428" s="184">
        <f t="shared" ref="G1428:G1435" si="177">ROUND(E1428*F1428,2)</f>
        <v>0</v>
      </c>
    </row>
    <row r="1429" spans="1:7" ht="20.149999999999999" customHeight="1" x14ac:dyDescent="0.2">
      <c r="A1429" s="276"/>
      <c r="B1429" s="183">
        <f t="shared" si="176"/>
        <v>0</v>
      </c>
      <c r="C1429" s="277"/>
      <c r="D1429" s="278"/>
      <c r="E1429" s="279"/>
      <c r="F1429" s="280"/>
      <c r="G1429" s="184">
        <f t="shared" si="177"/>
        <v>0</v>
      </c>
    </row>
    <row r="1430" spans="1:7" ht="20.149999999999999" customHeight="1" x14ac:dyDescent="0.2">
      <c r="A1430" s="276"/>
      <c r="B1430" s="183">
        <f t="shared" si="176"/>
        <v>0</v>
      </c>
      <c r="C1430" s="277"/>
      <c r="D1430" s="278"/>
      <c r="E1430" s="279"/>
      <c r="F1430" s="280"/>
      <c r="G1430" s="184">
        <f t="shared" si="177"/>
        <v>0</v>
      </c>
    </row>
    <row r="1431" spans="1:7" ht="20.149999999999999" customHeight="1" x14ac:dyDescent="0.2">
      <c r="A1431" s="276"/>
      <c r="B1431" s="183">
        <f t="shared" si="176"/>
        <v>0</v>
      </c>
      <c r="C1431" s="277"/>
      <c r="D1431" s="278"/>
      <c r="E1431" s="279"/>
      <c r="F1431" s="280"/>
      <c r="G1431" s="184">
        <f t="shared" si="177"/>
        <v>0</v>
      </c>
    </row>
    <row r="1432" spans="1:7" ht="20.149999999999999" customHeight="1" x14ac:dyDescent="0.2">
      <c r="A1432" s="276"/>
      <c r="B1432" s="183">
        <f t="shared" si="176"/>
        <v>0</v>
      </c>
      <c r="C1432" s="277"/>
      <c r="D1432" s="278"/>
      <c r="E1432" s="279"/>
      <c r="F1432" s="280"/>
      <c r="G1432" s="184">
        <f t="shared" si="177"/>
        <v>0</v>
      </c>
    </row>
    <row r="1433" spans="1:7" ht="20.149999999999999" customHeight="1" x14ac:dyDescent="0.2">
      <c r="A1433" s="276"/>
      <c r="B1433" s="183">
        <f t="shared" si="176"/>
        <v>0</v>
      </c>
      <c r="C1433" s="277"/>
      <c r="D1433" s="278"/>
      <c r="E1433" s="279"/>
      <c r="F1433" s="280"/>
      <c r="G1433" s="184">
        <f t="shared" si="177"/>
        <v>0</v>
      </c>
    </row>
    <row r="1434" spans="1:7" ht="20.149999999999999" customHeight="1" x14ac:dyDescent="0.2">
      <c r="A1434" s="276"/>
      <c r="B1434" s="183">
        <f t="shared" si="176"/>
        <v>0</v>
      </c>
      <c r="C1434" s="277"/>
      <c r="D1434" s="278"/>
      <c r="E1434" s="279"/>
      <c r="F1434" s="280"/>
      <c r="G1434" s="184">
        <f t="shared" si="177"/>
        <v>0</v>
      </c>
    </row>
    <row r="1435" spans="1:7" ht="20.149999999999999" customHeight="1" x14ac:dyDescent="0.2">
      <c r="A1435" s="276"/>
      <c r="B1435" s="183">
        <f t="shared" si="176"/>
        <v>0</v>
      </c>
      <c r="C1435" s="277"/>
      <c r="D1435" s="278"/>
      <c r="E1435" s="279"/>
      <c r="F1435" s="280"/>
      <c r="G1435" s="184">
        <f t="shared" si="177"/>
        <v>0</v>
      </c>
    </row>
    <row r="1436" spans="1:7" ht="20.149999999999999" customHeight="1" x14ac:dyDescent="0.2">
      <c r="A1436" s="185"/>
      <c r="B1436" s="171"/>
      <c r="C1436" s="171"/>
      <c r="D1436" s="166"/>
      <c r="E1436" s="167"/>
      <c r="F1436" s="186" t="s">
        <v>39</v>
      </c>
      <c r="G1436" s="187">
        <f>SUBTOTAL(9,G1426:G1435)</f>
        <v>0</v>
      </c>
    </row>
    <row r="1437" spans="1:7" ht="20.149999999999999" customHeight="1" x14ac:dyDescent="0.2">
      <c r="A1437" s="185"/>
      <c r="B1437" s="171"/>
      <c r="C1437" s="188" t="s">
        <v>827</v>
      </c>
      <c r="D1437" s="166"/>
      <c r="E1437" s="167"/>
      <c r="F1437" s="171"/>
      <c r="G1437" s="189"/>
    </row>
    <row r="1438" spans="1:7" ht="20.149999999999999" customHeight="1" x14ac:dyDescent="0.2">
      <c r="A1438" s="276"/>
      <c r="B1438" s="183">
        <f t="shared" ref="B1438:B1446" si="178">IF(A1438=0,0,VLOOKUP(A1438,Tabla_Indices,2,FALSE))</f>
        <v>0</v>
      </c>
      <c r="C1438" s="277"/>
      <c r="D1438" s="278"/>
      <c r="E1438" s="279"/>
      <c r="F1438" s="284"/>
      <c r="G1438" s="190">
        <f>ROUND(E1438*F1438,2)</f>
        <v>0</v>
      </c>
    </row>
    <row r="1439" spans="1:7" ht="20.149999999999999" customHeight="1" x14ac:dyDescent="0.2">
      <c r="A1439" s="276"/>
      <c r="B1439" s="183">
        <f t="shared" si="178"/>
        <v>0</v>
      </c>
      <c r="C1439" s="283"/>
      <c r="D1439" s="278"/>
      <c r="E1439" s="279"/>
      <c r="F1439" s="280"/>
      <c r="G1439" s="190">
        <f>ROUND(E1439*F1439,2)</f>
        <v>0</v>
      </c>
    </row>
    <row r="1440" spans="1:7" ht="20.149999999999999" customHeight="1" x14ac:dyDescent="0.2">
      <c r="A1440" s="276"/>
      <c r="B1440" s="183">
        <f t="shared" si="178"/>
        <v>0</v>
      </c>
      <c r="C1440" s="285"/>
      <c r="D1440" s="278"/>
      <c r="E1440" s="279"/>
      <c r="F1440" s="280"/>
      <c r="G1440" s="190">
        <f>ROUND(E1440*F1440,2)</f>
        <v>0</v>
      </c>
    </row>
    <row r="1441" spans="1:7" ht="20.149999999999999" customHeight="1" x14ac:dyDescent="0.2">
      <c r="A1441" s="276"/>
      <c r="B1441" s="183">
        <f t="shared" si="178"/>
        <v>0</v>
      </c>
      <c r="C1441" s="285"/>
      <c r="D1441" s="278"/>
      <c r="E1441" s="279"/>
      <c r="F1441" s="280"/>
      <c r="G1441" s="190">
        <f>ROUND(E1441*F1441,2)</f>
        <v>0</v>
      </c>
    </row>
    <row r="1442" spans="1:7" ht="20.149999999999999" customHeight="1" x14ac:dyDescent="0.2">
      <c r="A1442" s="276"/>
      <c r="B1442" s="183">
        <f t="shared" si="178"/>
        <v>0</v>
      </c>
      <c r="C1442" s="285"/>
      <c r="D1442" s="278"/>
      <c r="E1442" s="279"/>
      <c r="F1442" s="280"/>
      <c r="G1442" s="190">
        <f t="shared" ref="G1442:G1446" si="179">ROUND(E1442*F1442,2)</f>
        <v>0</v>
      </c>
    </row>
    <row r="1443" spans="1:7" ht="20.149999999999999" customHeight="1" x14ac:dyDescent="0.2">
      <c r="A1443" s="276"/>
      <c r="B1443" s="183">
        <f t="shared" si="178"/>
        <v>0</v>
      </c>
      <c r="C1443" s="285"/>
      <c r="D1443" s="278"/>
      <c r="E1443" s="279"/>
      <c r="F1443" s="280"/>
      <c r="G1443" s="190">
        <f t="shared" si="179"/>
        <v>0</v>
      </c>
    </row>
    <row r="1444" spans="1:7" ht="20.149999999999999" customHeight="1" x14ac:dyDescent="0.2">
      <c r="A1444" s="276"/>
      <c r="B1444" s="183">
        <f t="shared" si="178"/>
        <v>0</v>
      </c>
      <c r="C1444" s="277"/>
      <c r="D1444" s="278"/>
      <c r="E1444" s="279"/>
      <c r="F1444" s="280"/>
      <c r="G1444" s="190">
        <f t="shared" si="179"/>
        <v>0</v>
      </c>
    </row>
    <row r="1445" spans="1:7" ht="20.149999999999999" customHeight="1" x14ac:dyDescent="0.2">
      <c r="A1445" s="276"/>
      <c r="B1445" s="183">
        <f t="shared" si="178"/>
        <v>0</v>
      </c>
      <c r="C1445" s="277"/>
      <c r="D1445" s="278"/>
      <c r="E1445" s="279"/>
      <c r="F1445" s="280"/>
      <c r="G1445" s="190">
        <f t="shared" si="179"/>
        <v>0</v>
      </c>
    </row>
    <row r="1446" spans="1:7" ht="20.149999999999999" customHeight="1" x14ac:dyDescent="0.2">
      <c r="A1446" s="276"/>
      <c r="B1446" s="183">
        <f t="shared" si="178"/>
        <v>0</v>
      </c>
      <c r="C1446" s="277"/>
      <c r="D1446" s="278"/>
      <c r="E1446" s="279"/>
      <c r="F1446" s="280"/>
      <c r="G1446" s="190">
        <f t="shared" si="179"/>
        <v>0</v>
      </c>
    </row>
    <row r="1447" spans="1:7" ht="20.149999999999999" customHeight="1" x14ac:dyDescent="0.2">
      <c r="A1447" s="191"/>
      <c r="B1447" s="166"/>
      <c r="C1447" s="171"/>
      <c r="D1447" s="166"/>
      <c r="E1447" s="167"/>
      <c r="F1447" s="186" t="s">
        <v>40</v>
      </c>
      <c r="G1447" s="187">
        <f>SUBTOTAL(9,G1438:G1446)</f>
        <v>0</v>
      </c>
    </row>
    <row r="1448" spans="1:7" ht="20.149999999999999" customHeight="1" thickBot="1" x14ac:dyDescent="0.25">
      <c r="A1448" s="192"/>
      <c r="B1448" s="193"/>
      <c r="C1448" s="194"/>
      <c r="D1448" s="193"/>
      <c r="E1448" s="195"/>
      <c r="F1448" s="196"/>
      <c r="G1448" s="197"/>
    </row>
    <row r="1449" spans="1:7" ht="20.149999999999999" customHeight="1" thickBot="1" x14ac:dyDescent="0.25">
      <c r="A1449" s="252" t="str">
        <f>B1407</f>
        <v>13-1</v>
      </c>
      <c r="B1449" s="250" t="str">
        <f>C1407</f>
        <v>Estructura de refuerzo en azotea</v>
      </c>
      <c r="C1449" s="198"/>
      <c r="D1449" s="198" t="s">
        <v>41</v>
      </c>
      <c r="E1449" s="199"/>
      <c r="F1449" s="200" t="s">
        <v>42</v>
      </c>
      <c r="G1449" s="201">
        <f>SUBTOTAL(9,G1412:G1448)</f>
        <v>0</v>
      </c>
    </row>
    <row r="1450" spans="1:7" ht="20.149999999999999" customHeight="1" thickTop="1" thickBot="1" x14ac:dyDescent="0.25"/>
    <row r="1451" spans="1:7" ht="20.149999999999999" customHeight="1" thickTop="1" x14ac:dyDescent="0.2">
      <c r="A1451" s="315" t="s">
        <v>44</v>
      </c>
      <c r="B1451" s="316"/>
      <c r="C1451" s="316"/>
      <c r="D1451" s="316"/>
      <c r="E1451" s="316"/>
      <c r="F1451" s="316"/>
      <c r="G1451" s="317"/>
    </row>
    <row r="1452" spans="1:7" ht="20.149999999999999" customHeight="1" x14ac:dyDescent="0.2">
      <c r="A1452" s="156" t="s">
        <v>823</v>
      </c>
      <c r="B1452" s="157" t="str">
        <f>Comitente</f>
        <v>DIRECCIÓN ARQUITECTURA</v>
      </c>
      <c r="C1452" s="158"/>
      <c r="D1452" s="159"/>
      <c r="E1452" s="159"/>
      <c r="F1452" s="160"/>
      <c r="G1452" s="161"/>
    </row>
    <row r="1453" spans="1:7" ht="20.149999999999999" customHeight="1" x14ac:dyDescent="0.2">
      <c r="A1453" s="156" t="s">
        <v>824</v>
      </c>
      <c r="B1453" s="157">
        <f>Contratista</f>
        <v>0</v>
      </c>
      <c r="C1453" s="162"/>
      <c r="D1453" s="162"/>
      <c r="E1453" s="162"/>
      <c r="F1453" s="157"/>
      <c r="G1453" s="163"/>
    </row>
    <row r="1454" spans="1:7" ht="20.149999999999999" customHeight="1" x14ac:dyDescent="0.2">
      <c r="A1454" s="156" t="s">
        <v>31</v>
      </c>
      <c r="B1454" s="157" t="str">
        <f>Obra</f>
        <v>CONSOLIDACION ESTRUCTURAL EDIFICIO 9 DE JULIO</v>
      </c>
      <c r="C1454" s="162"/>
      <c r="D1454" s="162"/>
      <c r="E1454" s="162"/>
      <c r="F1454" s="157" t="s">
        <v>45</v>
      </c>
      <c r="G1454" s="163">
        <f>Fecha_Base</f>
        <v>0</v>
      </c>
    </row>
    <row r="1455" spans="1:7" ht="20.149999999999999" customHeight="1" x14ac:dyDescent="0.2">
      <c r="A1455" s="164" t="s">
        <v>822</v>
      </c>
      <c r="B1455" s="165" t="str">
        <f>Ubicación</f>
        <v>DEPARTAMENTO CAPITAL</v>
      </c>
      <c r="C1455" s="165"/>
      <c r="D1455" s="166"/>
      <c r="E1455" s="167"/>
      <c r="F1455" s="168"/>
      <c r="G1455" s="169"/>
    </row>
    <row r="1456" spans="1:7" ht="20.149999999999999" customHeight="1" x14ac:dyDescent="0.2">
      <c r="A1456" s="164" t="s">
        <v>46</v>
      </c>
      <c r="B1456" s="286">
        <v>13</v>
      </c>
      <c r="C1456" s="171" t="str">
        <f>IF(B1456="","",VLOOKUP(B1456,Computo_Presupuesto,2,FALSE))</f>
        <v>ESTRUCTURAS y CUBIERTAS METALICAS</v>
      </c>
      <c r="D1456" s="172"/>
      <c r="E1456" s="167"/>
      <c r="F1456" s="168"/>
      <c r="G1456" s="169"/>
    </row>
    <row r="1457" spans="1:7" ht="20.149999999999999" customHeight="1" x14ac:dyDescent="0.2">
      <c r="A1457" s="164" t="s">
        <v>32</v>
      </c>
      <c r="B1457" s="262" t="s">
        <v>1614</v>
      </c>
      <c r="C1457" s="171" t="str">
        <f>IF(B1457=0,"",VLOOKUP(B1457,Computo_Presupuesto,2,FALSE))</f>
        <v>Estructura de refuerzo en subsuelo</v>
      </c>
      <c r="D1457" s="166"/>
      <c r="E1457" s="167"/>
      <c r="F1457" s="165" t="s">
        <v>33</v>
      </c>
      <c r="G1457" s="173" t="str">
        <f>IF(B1457=0,"",VLOOKUP(B1457,Computo_Presupuesto,4,FALSE))</f>
        <v>gl</v>
      </c>
    </row>
    <row r="1458" spans="1:7" ht="20.149999999999999" customHeight="1" x14ac:dyDescent="0.2">
      <c r="A1458" s="164"/>
      <c r="B1458" s="165"/>
      <c r="C1458" s="171"/>
      <c r="D1458" s="166"/>
      <c r="E1458" s="167"/>
      <c r="F1458" s="171"/>
      <c r="G1458" s="174"/>
    </row>
    <row r="1459" spans="1:7" ht="20.149999999999999" customHeight="1" x14ac:dyDescent="0.2">
      <c r="A1459" s="312" t="s">
        <v>685</v>
      </c>
      <c r="B1459" s="313"/>
      <c r="C1459" s="314" t="s">
        <v>0</v>
      </c>
      <c r="D1459" s="314" t="s">
        <v>34</v>
      </c>
      <c r="E1459" s="318" t="s">
        <v>35</v>
      </c>
      <c r="F1459" s="319" t="s">
        <v>36</v>
      </c>
      <c r="G1459" s="320" t="s">
        <v>37</v>
      </c>
    </row>
    <row r="1460" spans="1:7" ht="20.149999999999999" customHeight="1" x14ac:dyDescent="0.2">
      <c r="A1460" s="175" t="s">
        <v>686</v>
      </c>
      <c r="B1460" s="176" t="s">
        <v>687</v>
      </c>
      <c r="C1460" s="314"/>
      <c r="D1460" s="314"/>
      <c r="E1460" s="318"/>
      <c r="F1460" s="319"/>
      <c r="G1460" s="320"/>
    </row>
    <row r="1461" spans="1:7" ht="20.149999999999999" customHeight="1" x14ac:dyDescent="0.2">
      <c r="A1461" s="275"/>
      <c r="B1461" s="177"/>
      <c r="C1461" s="178" t="s">
        <v>825</v>
      </c>
      <c r="D1461" s="179"/>
      <c r="E1461" s="180"/>
      <c r="F1461" s="181"/>
      <c r="G1461" s="182"/>
    </row>
    <row r="1462" spans="1:7" ht="20.149999999999999" customHeight="1" x14ac:dyDescent="0.2">
      <c r="A1462" s="276"/>
      <c r="B1462" s="183">
        <f t="shared" ref="B1462:B1473" si="180">IF(A1462=0,0,VLOOKUP(A1462,Tabla_Indices,2,FALSE))</f>
        <v>0</v>
      </c>
      <c r="C1462" s="277"/>
      <c r="D1462" s="278"/>
      <c r="E1462" s="279"/>
      <c r="F1462" s="280"/>
      <c r="G1462" s="184">
        <f>ROUND(E1462*F1462,2)</f>
        <v>0</v>
      </c>
    </row>
    <row r="1463" spans="1:7" ht="20.149999999999999" customHeight="1" x14ac:dyDescent="0.2">
      <c r="A1463" s="281"/>
      <c r="B1463" s="183">
        <f t="shared" si="180"/>
        <v>0</v>
      </c>
      <c r="C1463" s="277"/>
      <c r="D1463" s="278"/>
      <c r="E1463" s="279"/>
      <c r="F1463" s="280"/>
      <c r="G1463" s="184">
        <f t="shared" ref="G1463:G1473" si="181">ROUND(E1463*F1463,2)</f>
        <v>0</v>
      </c>
    </row>
    <row r="1464" spans="1:7" ht="20.149999999999999" customHeight="1" x14ac:dyDescent="0.2">
      <c r="A1464" s="276"/>
      <c r="B1464" s="183">
        <f t="shared" si="180"/>
        <v>0</v>
      </c>
      <c r="C1464" s="277"/>
      <c r="D1464" s="278"/>
      <c r="E1464" s="279"/>
      <c r="F1464" s="280"/>
      <c r="G1464" s="184">
        <f t="shared" si="181"/>
        <v>0</v>
      </c>
    </row>
    <row r="1465" spans="1:7" ht="20.149999999999999" customHeight="1" x14ac:dyDescent="0.2">
      <c r="A1465" s="276"/>
      <c r="B1465" s="183">
        <f t="shared" si="180"/>
        <v>0</v>
      </c>
      <c r="C1465" s="277"/>
      <c r="D1465" s="278"/>
      <c r="E1465" s="279"/>
      <c r="F1465" s="280"/>
      <c r="G1465" s="184">
        <f t="shared" si="181"/>
        <v>0</v>
      </c>
    </row>
    <row r="1466" spans="1:7" ht="20.149999999999999" customHeight="1" x14ac:dyDescent="0.2">
      <c r="A1466" s="276"/>
      <c r="B1466" s="183">
        <f t="shared" si="180"/>
        <v>0</v>
      </c>
      <c r="C1466" s="277"/>
      <c r="D1466" s="278"/>
      <c r="E1466" s="282"/>
      <c r="F1466" s="280"/>
      <c r="G1466" s="184">
        <f t="shared" si="181"/>
        <v>0</v>
      </c>
    </row>
    <row r="1467" spans="1:7" ht="20.149999999999999" customHeight="1" x14ac:dyDescent="0.2">
      <c r="A1467" s="276"/>
      <c r="B1467" s="183">
        <f t="shared" si="180"/>
        <v>0</v>
      </c>
      <c r="C1467" s="277"/>
      <c r="D1467" s="278"/>
      <c r="E1467" s="282"/>
      <c r="F1467" s="280"/>
      <c r="G1467" s="184">
        <f t="shared" si="181"/>
        <v>0</v>
      </c>
    </row>
    <row r="1468" spans="1:7" ht="20.149999999999999" customHeight="1" x14ac:dyDescent="0.2">
      <c r="A1468" s="276"/>
      <c r="B1468" s="183">
        <f t="shared" si="180"/>
        <v>0</v>
      </c>
      <c r="C1468" s="277"/>
      <c r="D1468" s="278"/>
      <c r="E1468" s="279"/>
      <c r="F1468" s="280"/>
      <c r="G1468" s="184">
        <f t="shared" si="181"/>
        <v>0</v>
      </c>
    </row>
    <row r="1469" spans="1:7" ht="20.149999999999999" customHeight="1" x14ac:dyDescent="0.2">
      <c r="A1469" s="276"/>
      <c r="B1469" s="183">
        <f t="shared" si="180"/>
        <v>0</v>
      </c>
      <c r="C1469" s="277"/>
      <c r="D1469" s="278"/>
      <c r="E1469" s="279"/>
      <c r="F1469" s="280"/>
      <c r="G1469" s="184">
        <f t="shared" si="181"/>
        <v>0</v>
      </c>
    </row>
    <row r="1470" spans="1:7" ht="20.149999999999999" customHeight="1" x14ac:dyDescent="0.2">
      <c r="A1470" s="276"/>
      <c r="B1470" s="183">
        <f t="shared" si="180"/>
        <v>0</v>
      </c>
      <c r="C1470" s="277"/>
      <c r="D1470" s="278"/>
      <c r="E1470" s="279"/>
      <c r="F1470" s="280"/>
      <c r="G1470" s="184">
        <f t="shared" si="181"/>
        <v>0</v>
      </c>
    </row>
    <row r="1471" spans="1:7" ht="20.149999999999999" customHeight="1" x14ac:dyDescent="0.2">
      <c r="A1471" s="276"/>
      <c r="B1471" s="183">
        <f t="shared" si="180"/>
        <v>0</v>
      </c>
      <c r="C1471" s="277"/>
      <c r="D1471" s="278"/>
      <c r="E1471" s="279"/>
      <c r="F1471" s="280"/>
      <c r="G1471" s="184">
        <f t="shared" si="181"/>
        <v>0</v>
      </c>
    </row>
    <row r="1472" spans="1:7" ht="20.149999999999999" customHeight="1" x14ac:dyDescent="0.2">
      <c r="A1472" s="276"/>
      <c r="B1472" s="183">
        <f t="shared" si="180"/>
        <v>0</v>
      </c>
      <c r="C1472" s="277"/>
      <c r="D1472" s="278"/>
      <c r="E1472" s="279"/>
      <c r="F1472" s="280"/>
      <c r="G1472" s="184">
        <f t="shared" si="181"/>
        <v>0</v>
      </c>
    </row>
    <row r="1473" spans="1:7" ht="20.149999999999999" customHeight="1" x14ac:dyDescent="0.2">
      <c r="A1473" s="276"/>
      <c r="B1473" s="183">
        <f t="shared" si="180"/>
        <v>0</v>
      </c>
      <c r="C1473" s="277"/>
      <c r="D1473" s="278"/>
      <c r="E1473" s="279"/>
      <c r="F1473" s="280"/>
      <c r="G1473" s="184">
        <f t="shared" si="181"/>
        <v>0</v>
      </c>
    </row>
    <row r="1474" spans="1:7" ht="20.149999999999999" customHeight="1" x14ac:dyDescent="0.2">
      <c r="A1474" s="185"/>
      <c r="B1474" s="171"/>
      <c r="C1474" s="171"/>
      <c r="D1474" s="166"/>
      <c r="E1474" s="167"/>
      <c r="F1474" s="186" t="s">
        <v>38</v>
      </c>
      <c r="G1474" s="187">
        <f>SUBTOTAL(9,G1462:G1473)</f>
        <v>0</v>
      </c>
    </row>
    <row r="1475" spans="1:7" ht="20.149999999999999" customHeight="1" x14ac:dyDescent="0.2">
      <c r="A1475" s="185"/>
      <c r="B1475" s="171"/>
      <c r="C1475" s="188" t="s">
        <v>826</v>
      </c>
      <c r="D1475" s="166"/>
      <c r="E1475" s="167"/>
      <c r="F1475" s="168"/>
      <c r="G1475" s="189"/>
    </row>
    <row r="1476" spans="1:7" ht="20.149999999999999" customHeight="1" x14ac:dyDescent="0.2">
      <c r="A1476" s="276"/>
      <c r="B1476" s="183">
        <f>IF(A1476=0,0,VLOOKUP(A1476,Tabla_Indices,2,FALSE))</f>
        <v>0</v>
      </c>
      <c r="C1476" s="283"/>
      <c r="D1476" s="278"/>
      <c r="E1476" s="279"/>
      <c r="F1476" s="280"/>
      <c r="G1476" s="184">
        <f>ROUND(E1476*F1476,2)</f>
        <v>0</v>
      </c>
    </row>
    <row r="1477" spans="1:7" ht="20.149999999999999" customHeight="1" x14ac:dyDescent="0.2">
      <c r="A1477" s="276"/>
      <c r="B1477" s="183">
        <f>IF(A1477=0,0,VLOOKUP(A1477,Tabla_Indices,2,FALSE))</f>
        <v>0</v>
      </c>
      <c r="C1477" s="277"/>
      <c r="D1477" s="278"/>
      <c r="E1477" s="279"/>
      <c r="F1477" s="280"/>
      <c r="G1477" s="184">
        <f>ROUND(E1477*F1477,2)</f>
        <v>0</v>
      </c>
    </row>
    <row r="1478" spans="1:7" ht="20.149999999999999" customHeight="1" x14ac:dyDescent="0.2">
      <c r="A1478" s="276"/>
      <c r="B1478" s="183"/>
      <c r="C1478" s="277"/>
      <c r="D1478" s="278"/>
      <c r="E1478" s="279"/>
      <c r="F1478" s="280"/>
      <c r="G1478" s="184">
        <f t="shared" ref="G1478:G1485" si="182">ROUND(E1478*F1478,2)</f>
        <v>0</v>
      </c>
    </row>
    <row r="1479" spans="1:7" ht="20.149999999999999" customHeight="1" x14ac:dyDescent="0.2">
      <c r="A1479" s="276"/>
      <c r="B1479" s="183">
        <f t="shared" ref="B1479:B1485" si="183">IF(A1479=0,0,VLOOKUP(A1479,Tabla_Indices,2,FALSE))</f>
        <v>0</v>
      </c>
      <c r="C1479" s="277"/>
      <c r="D1479" s="278"/>
      <c r="E1479" s="279"/>
      <c r="F1479" s="280"/>
      <c r="G1479" s="184">
        <f t="shared" si="182"/>
        <v>0</v>
      </c>
    </row>
    <row r="1480" spans="1:7" ht="20.149999999999999" customHeight="1" x14ac:dyDescent="0.2">
      <c r="A1480" s="276"/>
      <c r="B1480" s="183">
        <f t="shared" si="183"/>
        <v>0</v>
      </c>
      <c r="C1480" s="277"/>
      <c r="D1480" s="278"/>
      <c r="E1480" s="279"/>
      <c r="F1480" s="280"/>
      <c r="G1480" s="184">
        <f t="shared" si="182"/>
        <v>0</v>
      </c>
    </row>
    <row r="1481" spans="1:7" ht="20.149999999999999" customHeight="1" x14ac:dyDescent="0.2">
      <c r="A1481" s="276"/>
      <c r="B1481" s="183">
        <f t="shared" si="183"/>
        <v>0</v>
      </c>
      <c r="C1481" s="277"/>
      <c r="D1481" s="278"/>
      <c r="E1481" s="279"/>
      <c r="F1481" s="280"/>
      <c r="G1481" s="184">
        <f t="shared" si="182"/>
        <v>0</v>
      </c>
    </row>
    <row r="1482" spans="1:7" ht="20.149999999999999" customHeight="1" x14ac:dyDescent="0.2">
      <c r="A1482" s="276"/>
      <c r="B1482" s="183">
        <f t="shared" si="183"/>
        <v>0</v>
      </c>
      <c r="C1482" s="277"/>
      <c r="D1482" s="278"/>
      <c r="E1482" s="279"/>
      <c r="F1482" s="280"/>
      <c r="G1482" s="184">
        <f t="shared" si="182"/>
        <v>0</v>
      </c>
    </row>
    <row r="1483" spans="1:7" ht="20.149999999999999" customHeight="1" x14ac:dyDescent="0.2">
      <c r="A1483" s="276"/>
      <c r="B1483" s="183">
        <f t="shared" si="183"/>
        <v>0</v>
      </c>
      <c r="C1483" s="277"/>
      <c r="D1483" s="278"/>
      <c r="E1483" s="279"/>
      <c r="F1483" s="280"/>
      <c r="G1483" s="184">
        <f t="shared" si="182"/>
        <v>0</v>
      </c>
    </row>
    <row r="1484" spans="1:7" ht="20.149999999999999" customHeight="1" x14ac:dyDescent="0.2">
      <c r="A1484" s="276"/>
      <c r="B1484" s="183">
        <f t="shared" si="183"/>
        <v>0</v>
      </c>
      <c r="C1484" s="277"/>
      <c r="D1484" s="278"/>
      <c r="E1484" s="279"/>
      <c r="F1484" s="280"/>
      <c r="G1484" s="184">
        <f t="shared" si="182"/>
        <v>0</v>
      </c>
    </row>
    <row r="1485" spans="1:7" ht="20.149999999999999" customHeight="1" x14ac:dyDescent="0.2">
      <c r="A1485" s="276"/>
      <c r="B1485" s="183">
        <f t="shared" si="183"/>
        <v>0</v>
      </c>
      <c r="C1485" s="277"/>
      <c r="D1485" s="278"/>
      <c r="E1485" s="279"/>
      <c r="F1485" s="280"/>
      <c r="G1485" s="184">
        <f t="shared" si="182"/>
        <v>0</v>
      </c>
    </row>
    <row r="1486" spans="1:7" ht="20.149999999999999" customHeight="1" x14ac:dyDescent="0.2">
      <c r="A1486" s="185"/>
      <c r="B1486" s="171"/>
      <c r="C1486" s="171"/>
      <c r="D1486" s="166"/>
      <c r="E1486" s="167"/>
      <c r="F1486" s="186" t="s">
        <v>39</v>
      </c>
      <c r="G1486" s="187">
        <f>SUBTOTAL(9,G1476:G1485)</f>
        <v>0</v>
      </c>
    </row>
    <row r="1487" spans="1:7" ht="20.149999999999999" customHeight="1" x14ac:dyDescent="0.2">
      <c r="A1487" s="185"/>
      <c r="B1487" s="171"/>
      <c r="C1487" s="188" t="s">
        <v>827</v>
      </c>
      <c r="D1487" s="166"/>
      <c r="E1487" s="167"/>
      <c r="F1487" s="171"/>
      <c r="G1487" s="189"/>
    </row>
    <row r="1488" spans="1:7" ht="20.149999999999999" customHeight="1" x14ac:dyDescent="0.2">
      <c r="A1488" s="276"/>
      <c r="B1488" s="183">
        <f t="shared" ref="B1488:B1496" si="184">IF(A1488=0,0,VLOOKUP(A1488,Tabla_Indices,2,FALSE))</f>
        <v>0</v>
      </c>
      <c r="C1488" s="277"/>
      <c r="D1488" s="278"/>
      <c r="E1488" s="279"/>
      <c r="F1488" s="284"/>
      <c r="G1488" s="190">
        <f>ROUND(E1488*F1488,2)</f>
        <v>0</v>
      </c>
    </row>
    <row r="1489" spans="1:7" ht="20.149999999999999" customHeight="1" x14ac:dyDescent="0.2">
      <c r="A1489" s="276"/>
      <c r="B1489" s="183">
        <f t="shared" si="184"/>
        <v>0</v>
      </c>
      <c r="C1489" s="283"/>
      <c r="D1489" s="278"/>
      <c r="E1489" s="279"/>
      <c r="F1489" s="280"/>
      <c r="G1489" s="190">
        <f>ROUND(E1489*F1489,2)</f>
        <v>0</v>
      </c>
    </row>
    <row r="1490" spans="1:7" ht="20.149999999999999" customHeight="1" x14ac:dyDescent="0.2">
      <c r="A1490" s="276"/>
      <c r="B1490" s="183">
        <f t="shared" si="184"/>
        <v>0</v>
      </c>
      <c r="C1490" s="285"/>
      <c r="D1490" s="278"/>
      <c r="E1490" s="279"/>
      <c r="F1490" s="280"/>
      <c r="G1490" s="190">
        <f>ROUND(E1490*F1490,2)</f>
        <v>0</v>
      </c>
    </row>
    <row r="1491" spans="1:7" ht="20.149999999999999" customHeight="1" x14ac:dyDescent="0.2">
      <c r="A1491" s="276"/>
      <c r="B1491" s="183">
        <f t="shared" si="184"/>
        <v>0</v>
      </c>
      <c r="C1491" s="285"/>
      <c r="D1491" s="278"/>
      <c r="E1491" s="279"/>
      <c r="F1491" s="280"/>
      <c r="G1491" s="190">
        <f>ROUND(E1491*F1491,2)</f>
        <v>0</v>
      </c>
    </row>
    <row r="1492" spans="1:7" ht="20.149999999999999" customHeight="1" x14ac:dyDescent="0.2">
      <c r="A1492" s="276"/>
      <c r="B1492" s="183">
        <f t="shared" si="184"/>
        <v>0</v>
      </c>
      <c r="C1492" s="285"/>
      <c r="D1492" s="278"/>
      <c r="E1492" s="279"/>
      <c r="F1492" s="280"/>
      <c r="G1492" s="190">
        <f t="shared" ref="G1492:G1496" si="185">ROUND(E1492*F1492,2)</f>
        <v>0</v>
      </c>
    </row>
    <row r="1493" spans="1:7" ht="20.149999999999999" customHeight="1" x14ac:dyDescent="0.2">
      <c r="A1493" s="276"/>
      <c r="B1493" s="183">
        <f t="shared" si="184"/>
        <v>0</v>
      </c>
      <c r="C1493" s="285"/>
      <c r="D1493" s="278"/>
      <c r="E1493" s="279"/>
      <c r="F1493" s="280"/>
      <c r="G1493" s="190">
        <f t="shared" si="185"/>
        <v>0</v>
      </c>
    </row>
    <row r="1494" spans="1:7" ht="20.149999999999999" customHeight="1" x14ac:dyDescent="0.2">
      <c r="A1494" s="276"/>
      <c r="B1494" s="183">
        <f t="shared" si="184"/>
        <v>0</v>
      </c>
      <c r="C1494" s="277"/>
      <c r="D1494" s="278"/>
      <c r="E1494" s="279"/>
      <c r="F1494" s="280"/>
      <c r="G1494" s="190">
        <f t="shared" si="185"/>
        <v>0</v>
      </c>
    </row>
    <row r="1495" spans="1:7" ht="20.149999999999999" customHeight="1" x14ac:dyDescent="0.2">
      <c r="A1495" s="276"/>
      <c r="B1495" s="183">
        <f t="shared" si="184"/>
        <v>0</v>
      </c>
      <c r="C1495" s="277"/>
      <c r="D1495" s="278"/>
      <c r="E1495" s="279"/>
      <c r="F1495" s="280"/>
      <c r="G1495" s="190">
        <f t="shared" si="185"/>
        <v>0</v>
      </c>
    </row>
    <row r="1496" spans="1:7" ht="20.149999999999999" customHeight="1" x14ac:dyDescent="0.2">
      <c r="A1496" s="276"/>
      <c r="B1496" s="183">
        <f t="shared" si="184"/>
        <v>0</v>
      </c>
      <c r="C1496" s="277"/>
      <c r="D1496" s="278"/>
      <c r="E1496" s="279"/>
      <c r="F1496" s="280"/>
      <c r="G1496" s="190">
        <f t="shared" si="185"/>
        <v>0</v>
      </c>
    </row>
    <row r="1497" spans="1:7" ht="20.149999999999999" customHeight="1" x14ac:dyDescent="0.2">
      <c r="A1497" s="251"/>
      <c r="B1497" s="166"/>
      <c r="C1497" s="171"/>
      <c r="D1497" s="166"/>
      <c r="E1497" s="167"/>
      <c r="F1497" s="186" t="s">
        <v>40</v>
      </c>
      <c r="G1497" s="187">
        <f>SUBTOTAL(9,G1488:G1496)</f>
        <v>0</v>
      </c>
    </row>
    <row r="1498" spans="1:7" ht="20.149999999999999" customHeight="1" thickBot="1" x14ac:dyDescent="0.25">
      <c r="A1498" s="192"/>
      <c r="B1498" s="193"/>
      <c r="C1498" s="194"/>
      <c r="D1498" s="193"/>
      <c r="E1498" s="195"/>
      <c r="F1498" s="196"/>
      <c r="G1498" s="197"/>
    </row>
    <row r="1499" spans="1:7" ht="20.149999999999999" customHeight="1" thickBot="1" x14ac:dyDescent="0.25">
      <c r="A1499" s="252" t="str">
        <f>B1457</f>
        <v>13-2</v>
      </c>
      <c r="B1499" s="250" t="str">
        <f>C1457</f>
        <v>Estructura de refuerzo en subsuelo</v>
      </c>
      <c r="C1499" s="198"/>
      <c r="D1499" s="198" t="s">
        <v>41</v>
      </c>
      <c r="E1499" s="199"/>
      <c r="F1499" s="200" t="s">
        <v>42</v>
      </c>
      <c r="G1499" s="201">
        <f>SUBTOTAL(9,G1462:G1498)</f>
        <v>0</v>
      </c>
    </row>
    <row r="1500" spans="1:7" ht="20.149999999999999" customHeight="1" thickTop="1" thickBot="1" x14ac:dyDescent="0.25"/>
    <row r="1501" spans="1:7" ht="20.149999999999999" customHeight="1" thickTop="1" x14ac:dyDescent="0.2">
      <c r="A1501" s="315" t="s">
        <v>44</v>
      </c>
      <c r="B1501" s="316"/>
      <c r="C1501" s="316"/>
      <c r="D1501" s="316"/>
      <c r="E1501" s="316"/>
      <c r="F1501" s="316"/>
      <c r="G1501" s="317"/>
    </row>
    <row r="1502" spans="1:7" ht="20.149999999999999" customHeight="1" x14ac:dyDescent="0.2">
      <c r="A1502" s="156" t="s">
        <v>823</v>
      </c>
      <c r="B1502" s="157" t="str">
        <f>Comitente</f>
        <v>DIRECCIÓN ARQUITECTURA</v>
      </c>
      <c r="C1502" s="158"/>
      <c r="D1502" s="159"/>
      <c r="E1502" s="159"/>
      <c r="F1502" s="160"/>
      <c r="G1502" s="161"/>
    </row>
    <row r="1503" spans="1:7" ht="20.149999999999999" customHeight="1" x14ac:dyDescent="0.2">
      <c r="A1503" s="156" t="s">
        <v>824</v>
      </c>
      <c r="B1503" s="157">
        <f>Contratista</f>
        <v>0</v>
      </c>
      <c r="C1503" s="162"/>
      <c r="D1503" s="162"/>
      <c r="E1503" s="162"/>
      <c r="F1503" s="157"/>
      <c r="G1503" s="163"/>
    </row>
    <row r="1504" spans="1:7" ht="20.149999999999999" customHeight="1" x14ac:dyDescent="0.2">
      <c r="A1504" s="156" t="s">
        <v>31</v>
      </c>
      <c r="B1504" s="157" t="str">
        <f>Obra</f>
        <v>CONSOLIDACION ESTRUCTURAL EDIFICIO 9 DE JULIO</v>
      </c>
      <c r="C1504" s="162"/>
      <c r="D1504" s="162"/>
      <c r="E1504" s="162"/>
      <c r="F1504" s="157" t="s">
        <v>45</v>
      </c>
      <c r="G1504" s="163">
        <f>Fecha_Base</f>
        <v>0</v>
      </c>
    </row>
    <row r="1505" spans="1:7" ht="20.149999999999999" customHeight="1" x14ac:dyDescent="0.2">
      <c r="A1505" s="164" t="s">
        <v>822</v>
      </c>
      <c r="B1505" s="165" t="str">
        <f>Ubicación</f>
        <v>DEPARTAMENTO CAPITAL</v>
      </c>
      <c r="C1505" s="165"/>
      <c r="D1505" s="166"/>
      <c r="E1505" s="167"/>
      <c r="F1505" s="168"/>
      <c r="G1505" s="169"/>
    </row>
    <row r="1506" spans="1:7" ht="20.149999999999999" customHeight="1" x14ac:dyDescent="0.2">
      <c r="A1506" s="164" t="s">
        <v>46</v>
      </c>
      <c r="B1506" s="286">
        <v>14</v>
      </c>
      <c r="C1506" s="171" t="str">
        <f>IF(B1506="","",VLOOKUP(B1506,Computo_Presupuesto,2,FALSE))</f>
        <v>INSTALACIONES SANITARIA</v>
      </c>
      <c r="D1506" s="172"/>
      <c r="E1506" s="167"/>
      <c r="F1506" s="168"/>
      <c r="G1506" s="169"/>
    </row>
    <row r="1507" spans="1:7" ht="20.149999999999999" customHeight="1" x14ac:dyDescent="0.2">
      <c r="A1507" s="164" t="s">
        <v>32</v>
      </c>
      <c r="B1507" s="262" t="s">
        <v>1204</v>
      </c>
      <c r="C1507" s="171" t="str">
        <f>IF(B1507=0,"",VLOOKUP(B1507,Computo_Presupuesto,2,FALSE))</f>
        <v>Desagües pluviales</v>
      </c>
      <c r="D1507" s="166"/>
      <c r="E1507" s="167"/>
      <c r="F1507" s="165" t="s">
        <v>33</v>
      </c>
      <c r="G1507" s="173" t="str">
        <f>IF(B1507=0,"",VLOOKUP(B1507,Computo_Presupuesto,4,FALSE))</f>
        <v>gl</v>
      </c>
    </row>
    <row r="1508" spans="1:7" ht="20.149999999999999" customHeight="1" x14ac:dyDescent="0.2">
      <c r="A1508" s="164"/>
      <c r="B1508" s="165"/>
      <c r="C1508" s="171"/>
      <c r="D1508" s="166"/>
      <c r="E1508" s="167"/>
      <c r="F1508" s="171"/>
      <c r="G1508" s="174"/>
    </row>
    <row r="1509" spans="1:7" ht="20.149999999999999" customHeight="1" x14ac:dyDescent="0.2">
      <c r="A1509" s="312" t="s">
        <v>685</v>
      </c>
      <c r="B1509" s="313"/>
      <c r="C1509" s="314" t="s">
        <v>0</v>
      </c>
      <c r="D1509" s="314" t="s">
        <v>34</v>
      </c>
      <c r="E1509" s="318" t="s">
        <v>35</v>
      </c>
      <c r="F1509" s="319" t="s">
        <v>36</v>
      </c>
      <c r="G1509" s="320" t="s">
        <v>37</v>
      </c>
    </row>
    <row r="1510" spans="1:7" ht="20.149999999999999" customHeight="1" x14ac:dyDescent="0.2">
      <c r="A1510" s="175" t="s">
        <v>686</v>
      </c>
      <c r="B1510" s="176" t="s">
        <v>687</v>
      </c>
      <c r="C1510" s="314"/>
      <c r="D1510" s="314"/>
      <c r="E1510" s="318"/>
      <c r="F1510" s="319"/>
      <c r="G1510" s="320"/>
    </row>
    <row r="1511" spans="1:7" ht="20.149999999999999" customHeight="1" x14ac:dyDescent="0.2">
      <c r="A1511" s="275"/>
      <c r="B1511" s="177"/>
      <c r="C1511" s="178" t="s">
        <v>825</v>
      </c>
      <c r="D1511" s="179"/>
      <c r="E1511" s="180"/>
      <c r="F1511" s="181"/>
      <c r="G1511" s="182"/>
    </row>
    <row r="1512" spans="1:7" ht="20.149999999999999" customHeight="1" x14ac:dyDescent="0.2">
      <c r="A1512" s="276"/>
      <c r="B1512" s="183">
        <f t="shared" ref="B1512:B1523" si="186">IF(A1512=0,0,VLOOKUP(A1512,Tabla_Indices,2,FALSE))</f>
        <v>0</v>
      </c>
      <c r="C1512" s="277"/>
      <c r="D1512" s="278"/>
      <c r="E1512" s="279"/>
      <c r="F1512" s="280"/>
      <c r="G1512" s="184">
        <f>ROUND(E1512*F1512,2)</f>
        <v>0</v>
      </c>
    </row>
    <row r="1513" spans="1:7" ht="20.149999999999999" customHeight="1" x14ac:dyDescent="0.2">
      <c r="A1513" s="281"/>
      <c r="B1513" s="183">
        <f t="shared" si="186"/>
        <v>0</v>
      </c>
      <c r="C1513" s="277"/>
      <c r="D1513" s="278"/>
      <c r="E1513" s="279"/>
      <c r="F1513" s="280"/>
      <c r="G1513" s="184">
        <f t="shared" ref="G1513:G1523" si="187">ROUND(E1513*F1513,2)</f>
        <v>0</v>
      </c>
    </row>
    <row r="1514" spans="1:7" ht="20.149999999999999" customHeight="1" x14ac:dyDescent="0.2">
      <c r="A1514" s="276"/>
      <c r="B1514" s="183">
        <f t="shared" si="186"/>
        <v>0</v>
      </c>
      <c r="C1514" s="277"/>
      <c r="D1514" s="278"/>
      <c r="E1514" s="279"/>
      <c r="F1514" s="280"/>
      <c r="G1514" s="184">
        <f t="shared" si="187"/>
        <v>0</v>
      </c>
    </row>
    <row r="1515" spans="1:7" ht="20.149999999999999" customHeight="1" x14ac:dyDescent="0.2">
      <c r="A1515" s="276"/>
      <c r="B1515" s="183">
        <f t="shared" si="186"/>
        <v>0</v>
      </c>
      <c r="C1515" s="277"/>
      <c r="D1515" s="278"/>
      <c r="E1515" s="279"/>
      <c r="F1515" s="280"/>
      <c r="G1515" s="184">
        <f t="shared" si="187"/>
        <v>0</v>
      </c>
    </row>
    <row r="1516" spans="1:7" ht="20.149999999999999" customHeight="1" x14ac:dyDescent="0.2">
      <c r="A1516" s="276"/>
      <c r="B1516" s="183">
        <f t="shared" si="186"/>
        <v>0</v>
      </c>
      <c r="C1516" s="277"/>
      <c r="D1516" s="278"/>
      <c r="E1516" s="282"/>
      <c r="F1516" s="280"/>
      <c r="G1516" s="184">
        <f t="shared" si="187"/>
        <v>0</v>
      </c>
    </row>
    <row r="1517" spans="1:7" ht="20.149999999999999" customHeight="1" x14ac:dyDescent="0.2">
      <c r="A1517" s="276"/>
      <c r="B1517" s="183">
        <f t="shared" si="186"/>
        <v>0</v>
      </c>
      <c r="C1517" s="277"/>
      <c r="D1517" s="278"/>
      <c r="E1517" s="282"/>
      <c r="F1517" s="280"/>
      <c r="G1517" s="184">
        <f t="shared" si="187"/>
        <v>0</v>
      </c>
    </row>
    <row r="1518" spans="1:7" ht="20.149999999999999" customHeight="1" x14ac:dyDescent="0.2">
      <c r="A1518" s="276"/>
      <c r="B1518" s="183">
        <f t="shared" si="186"/>
        <v>0</v>
      </c>
      <c r="C1518" s="277"/>
      <c r="D1518" s="278"/>
      <c r="E1518" s="279"/>
      <c r="F1518" s="280"/>
      <c r="G1518" s="184">
        <f t="shared" si="187"/>
        <v>0</v>
      </c>
    </row>
    <row r="1519" spans="1:7" ht="20.149999999999999" customHeight="1" x14ac:dyDescent="0.2">
      <c r="A1519" s="276"/>
      <c r="B1519" s="183">
        <f t="shared" si="186"/>
        <v>0</v>
      </c>
      <c r="C1519" s="277"/>
      <c r="D1519" s="278"/>
      <c r="E1519" s="279"/>
      <c r="F1519" s="280"/>
      <c r="G1519" s="184">
        <f t="shared" si="187"/>
        <v>0</v>
      </c>
    </row>
    <row r="1520" spans="1:7" ht="20.149999999999999" customHeight="1" x14ac:dyDescent="0.2">
      <c r="A1520" s="276"/>
      <c r="B1520" s="183">
        <f t="shared" si="186"/>
        <v>0</v>
      </c>
      <c r="C1520" s="277"/>
      <c r="D1520" s="278"/>
      <c r="E1520" s="279"/>
      <c r="F1520" s="280"/>
      <c r="G1520" s="184">
        <f t="shared" si="187"/>
        <v>0</v>
      </c>
    </row>
    <row r="1521" spans="1:7" ht="20.149999999999999" customHeight="1" x14ac:dyDescent="0.2">
      <c r="A1521" s="276"/>
      <c r="B1521" s="183">
        <f t="shared" si="186"/>
        <v>0</v>
      </c>
      <c r="C1521" s="277"/>
      <c r="D1521" s="278"/>
      <c r="E1521" s="279"/>
      <c r="F1521" s="280"/>
      <c r="G1521" s="184">
        <f t="shared" si="187"/>
        <v>0</v>
      </c>
    </row>
    <row r="1522" spans="1:7" ht="20.149999999999999" customHeight="1" x14ac:dyDescent="0.2">
      <c r="A1522" s="276"/>
      <c r="B1522" s="183">
        <f t="shared" si="186"/>
        <v>0</v>
      </c>
      <c r="C1522" s="277"/>
      <c r="D1522" s="278"/>
      <c r="E1522" s="279"/>
      <c r="F1522" s="280"/>
      <c r="G1522" s="184">
        <f t="shared" si="187"/>
        <v>0</v>
      </c>
    </row>
    <row r="1523" spans="1:7" ht="20.149999999999999" customHeight="1" x14ac:dyDescent="0.2">
      <c r="A1523" s="276"/>
      <c r="B1523" s="183">
        <f t="shared" si="186"/>
        <v>0</v>
      </c>
      <c r="C1523" s="277"/>
      <c r="D1523" s="278"/>
      <c r="E1523" s="279"/>
      <c r="F1523" s="280"/>
      <c r="G1523" s="184">
        <f t="shared" si="187"/>
        <v>0</v>
      </c>
    </row>
    <row r="1524" spans="1:7" ht="20.149999999999999" customHeight="1" x14ac:dyDescent="0.2">
      <c r="A1524" s="185"/>
      <c r="B1524" s="171"/>
      <c r="C1524" s="171"/>
      <c r="D1524" s="166"/>
      <c r="E1524" s="167"/>
      <c r="F1524" s="186" t="s">
        <v>38</v>
      </c>
      <c r="G1524" s="187">
        <f>SUBTOTAL(9,G1512:G1523)</f>
        <v>0</v>
      </c>
    </row>
    <row r="1525" spans="1:7" ht="20.149999999999999" customHeight="1" x14ac:dyDescent="0.2">
      <c r="A1525" s="185"/>
      <c r="B1525" s="171"/>
      <c r="C1525" s="188" t="s">
        <v>826</v>
      </c>
      <c r="D1525" s="166"/>
      <c r="E1525" s="167"/>
      <c r="F1525" s="168"/>
      <c r="G1525" s="189"/>
    </row>
    <row r="1526" spans="1:7" ht="20.149999999999999" customHeight="1" x14ac:dyDescent="0.2">
      <c r="A1526" s="276"/>
      <c r="B1526" s="183">
        <f t="shared" ref="B1526:B1535" si="188">IF(A1526=0,0,VLOOKUP(A1526,Tabla_Indices,2,FALSE))</f>
        <v>0</v>
      </c>
      <c r="C1526" s="283"/>
      <c r="D1526" s="278"/>
      <c r="E1526" s="279"/>
      <c r="F1526" s="280"/>
      <c r="G1526" s="184">
        <f>ROUND(E1526*F1526,2)</f>
        <v>0</v>
      </c>
    </row>
    <row r="1527" spans="1:7" ht="20.149999999999999" customHeight="1" x14ac:dyDescent="0.2">
      <c r="A1527" s="276"/>
      <c r="B1527" s="183">
        <f t="shared" si="188"/>
        <v>0</v>
      </c>
      <c r="C1527" s="277"/>
      <c r="D1527" s="278"/>
      <c r="E1527" s="279"/>
      <c r="F1527" s="280"/>
      <c r="G1527" s="184">
        <f>ROUND(E1527*F1527,2)</f>
        <v>0</v>
      </c>
    </row>
    <row r="1528" spans="1:7" ht="20.149999999999999" customHeight="1" x14ac:dyDescent="0.2">
      <c r="A1528" s="276"/>
      <c r="B1528" s="183">
        <f t="shared" si="188"/>
        <v>0</v>
      </c>
      <c r="C1528" s="277"/>
      <c r="D1528" s="278"/>
      <c r="E1528" s="279"/>
      <c r="F1528" s="280"/>
      <c r="G1528" s="184">
        <f t="shared" ref="G1528:G1535" si="189">ROUND(E1528*F1528,2)</f>
        <v>0</v>
      </c>
    </row>
    <row r="1529" spans="1:7" ht="20.149999999999999" customHeight="1" x14ac:dyDescent="0.2">
      <c r="A1529" s="276"/>
      <c r="B1529" s="183">
        <f t="shared" si="188"/>
        <v>0</v>
      </c>
      <c r="C1529" s="277"/>
      <c r="D1529" s="278"/>
      <c r="E1529" s="279"/>
      <c r="F1529" s="280"/>
      <c r="G1529" s="184">
        <f t="shared" si="189"/>
        <v>0</v>
      </c>
    </row>
    <row r="1530" spans="1:7" ht="20.149999999999999" customHeight="1" x14ac:dyDescent="0.2">
      <c r="A1530" s="276"/>
      <c r="B1530" s="183">
        <f t="shared" si="188"/>
        <v>0</v>
      </c>
      <c r="C1530" s="277"/>
      <c r="D1530" s="278"/>
      <c r="E1530" s="279"/>
      <c r="F1530" s="280"/>
      <c r="G1530" s="184">
        <f t="shared" si="189"/>
        <v>0</v>
      </c>
    </row>
    <row r="1531" spans="1:7" ht="20.149999999999999" customHeight="1" x14ac:dyDescent="0.2">
      <c r="A1531" s="276"/>
      <c r="B1531" s="183">
        <f t="shared" si="188"/>
        <v>0</v>
      </c>
      <c r="C1531" s="277"/>
      <c r="D1531" s="278"/>
      <c r="E1531" s="279"/>
      <c r="F1531" s="280"/>
      <c r="G1531" s="184">
        <f t="shared" si="189"/>
        <v>0</v>
      </c>
    </row>
    <row r="1532" spans="1:7" ht="20.149999999999999" customHeight="1" x14ac:dyDescent="0.2">
      <c r="A1532" s="276"/>
      <c r="B1532" s="183">
        <f t="shared" si="188"/>
        <v>0</v>
      </c>
      <c r="C1532" s="277"/>
      <c r="D1532" s="278"/>
      <c r="E1532" s="279"/>
      <c r="F1532" s="280"/>
      <c r="G1532" s="184">
        <f t="shared" si="189"/>
        <v>0</v>
      </c>
    </row>
    <row r="1533" spans="1:7" ht="20.149999999999999" customHeight="1" x14ac:dyDescent="0.2">
      <c r="A1533" s="276"/>
      <c r="B1533" s="183">
        <f t="shared" si="188"/>
        <v>0</v>
      </c>
      <c r="C1533" s="277"/>
      <c r="D1533" s="278"/>
      <c r="E1533" s="279"/>
      <c r="F1533" s="280"/>
      <c r="G1533" s="184">
        <f t="shared" si="189"/>
        <v>0</v>
      </c>
    </row>
    <row r="1534" spans="1:7" ht="20.149999999999999" customHeight="1" x14ac:dyDescent="0.2">
      <c r="A1534" s="276"/>
      <c r="B1534" s="183">
        <f t="shared" si="188"/>
        <v>0</v>
      </c>
      <c r="C1534" s="277"/>
      <c r="D1534" s="278"/>
      <c r="E1534" s="279"/>
      <c r="F1534" s="280"/>
      <c r="G1534" s="184">
        <f t="shared" si="189"/>
        <v>0</v>
      </c>
    </row>
    <row r="1535" spans="1:7" ht="20.149999999999999" customHeight="1" x14ac:dyDescent="0.2">
      <c r="A1535" s="276"/>
      <c r="B1535" s="183">
        <f t="shared" si="188"/>
        <v>0</v>
      </c>
      <c r="C1535" s="277"/>
      <c r="D1535" s="278"/>
      <c r="E1535" s="279"/>
      <c r="F1535" s="280"/>
      <c r="G1535" s="184">
        <f t="shared" si="189"/>
        <v>0</v>
      </c>
    </row>
    <row r="1536" spans="1:7" ht="20.149999999999999" customHeight="1" x14ac:dyDescent="0.2">
      <c r="A1536" s="185"/>
      <c r="B1536" s="171"/>
      <c r="C1536" s="171"/>
      <c r="D1536" s="166"/>
      <c r="E1536" s="167"/>
      <c r="F1536" s="186" t="s">
        <v>39</v>
      </c>
      <c r="G1536" s="187">
        <f>SUBTOTAL(9,G1526:G1535)</f>
        <v>0</v>
      </c>
    </row>
    <row r="1537" spans="1:7" ht="20.149999999999999" customHeight="1" x14ac:dyDescent="0.2">
      <c r="A1537" s="185"/>
      <c r="B1537" s="171"/>
      <c r="C1537" s="188" t="s">
        <v>827</v>
      </c>
      <c r="D1537" s="166"/>
      <c r="E1537" s="167"/>
      <c r="F1537" s="171"/>
      <c r="G1537" s="189"/>
    </row>
    <row r="1538" spans="1:7" ht="20.149999999999999" customHeight="1" x14ac:dyDescent="0.2">
      <c r="A1538" s="276"/>
      <c r="B1538" s="183">
        <f t="shared" ref="B1538:B1546" si="190">IF(A1538=0,0,VLOOKUP(A1538,Tabla_Indices,2,FALSE))</f>
        <v>0</v>
      </c>
      <c r="C1538" s="277"/>
      <c r="D1538" s="278"/>
      <c r="E1538" s="279"/>
      <c r="F1538" s="284"/>
      <c r="G1538" s="190">
        <f>ROUND(E1538*F1538,2)</f>
        <v>0</v>
      </c>
    </row>
    <row r="1539" spans="1:7" ht="20.149999999999999" customHeight="1" x14ac:dyDescent="0.2">
      <c r="A1539" s="276"/>
      <c r="B1539" s="183">
        <f t="shared" si="190"/>
        <v>0</v>
      </c>
      <c r="C1539" s="283"/>
      <c r="D1539" s="278"/>
      <c r="E1539" s="279"/>
      <c r="F1539" s="280"/>
      <c r="G1539" s="190">
        <f>ROUND(E1539*F1539,2)</f>
        <v>0</v>
      </c>
    </row>
    <row r="1540" spans="1:7" ht="20.149999999999999" customHeight="1" x14ac:dyDescent="0.2">
      <c r="A1540" s="276"/>
      <c r="B1540" s="183">
        <f t="shared" si="190"/>
        <v>0</v>
      </c>
      <c r="C1540" s="285"/>
      <c r="D1540" s="278"/>
      <c r="E1540" s="279"/>
      <c r="F1540" s="280"/>
      <c r="G1540" s="190">
        <f>ROUND(E1540*F1540,2)</f>
        <v>0</v>
      </c>
    </row>
    <row r="1541" spans="1:7" ht="20.149999999999999" customHeight="1" x14ac:dyDescent="0.2">
      <c r="A1541" s="276"/>
      <c r="B1541" s="183">
        <f t="shared" si="190"/>
        <v>0</v>
      </c>
      <c r="C1541" s="285"/>
      <c r="D1541" s="278"/>
      <c r="E1541" s="279"/>
      <c r="F1541" s="280"/>
      <c r="G1541" s="190">
        <f>ROUND(E1541*F1541,2)</f>
        <v>0</v>
      </c>
    </row>
    <row r="1542" spans="1:7" ht="20.149999999999999" customHeight="1" x14ac:dyDescent="0.2">
      <c r="A1542" s="276"/>
      <c r="B1542" s="183">
        <f t="shared" si="190"/>
        <v>0</v>
      </c>
      <c r="C1542" s="285"/>
      <c r="D1542" s="278"/>
      <c r="E1542" s="279"/>
      <c r="F1542" s="280"/>
      <c r="G1542" s="190">
        <f t="shared" ref="G1542:G1546" si="191">ROUND(E1542*F1542,2)</f>
        <v>0</v>
      </c>
    </row>
    <row r="1543" spans="1:7" ht="20.149999999999999" customHeight="1" x14ac:dyDescent="0.2">
      <c r="A1543" s="276"/>
      <c r="B1543" s="183">
        <f t="shared" si="190"/>
        <v>0</v>
      </c>
      <c r="C1543" s="285"/>
      <c r="D1543" s="278"/>
      <c r="E1543" s="279"/>
      <c r="F1543" s="280"/>
      <c r="G1543" s="190">
        <f t="shared" si="191"/>
        <v>0</v>
      </c>
    </row>
    <row r="1544" spans="1:7" ht="20.149999999999999" customHeight="1" x14ac:dyDescent="0.2">
      <c r="A1544" s="276"/>
      <c r="B1544" s="183">
        <f t="shared" si="190"/>
        <v>0</v>
      </c>
      <c r="C1544" s="277"/>
      <c r="D1544" s="278"/>
      <c r="E1544" s="279"/>
      <c r="F1544" s="280"/>
      <c r="G1544" s="190">
        <f t="shared" si="191"/>
        <v>0</v>
      </c>
    </row>
    <row r="1545" spans="1:7" ht="20.149999999999999" customHeight="1" x14ac:dyDescent="0.2">
      <c r="A1545" s="276"/>
      <c r="B1545" s="183">
        <f t="shared" si="190"/>
        <v>0</v>
      </c>
      <c r="C1545" s="277"/>
      <c r="D1545" s="278"/>
      <c r="E1545" s="279"/>
      <c r="F1545" s="280"/>
      <c r="G1545" s="190">
        <f t="shared" si="191"/>
        <v>0</v>
      </c>
    </row>
    <row r="1546" spans="1:7" ht="20.149999999999999" customHeight="1" x14ac:dyDescent="0.2">
      <c r="A1546" s="276"/>
      <c r="B1546" s="183">
        <f t="shared" si="190"/>
        <v>0</v>
      </c>
      <c r="C1546" s="277"/>
      <c r="D1546" s="278"/>
      <c r="E1546" s="279"/>
      <c r="F1546" s="280"/>
      <c r="G1546" s="190">
        <f t="shared" si="191"/>
        <v>0</v>
      </c>
    </row>
    <row r="1547" spans="1:7" ht="20.149999999999999" customHeight="1" x14ac:dyDescent="0.2">
      <c r="A1547" s="191"/>
      <c r="B1547" s="166"/>
      <c r="C1547" s="171"/>
      <c r="D1547" s="166"/>
      <c r="E1547" s="167"/>
      <c r="F1547" s="186" t="s">
        <v>40</v>
      </c>
      <c r="G1547" s="187">
        <f>SUBTOTAL(9,G1538:G1546)</f>
        <v>0</v>
      </c>
    </row>
    <row r="1548" spans="1:7" ht="20.149999999999999" customHeight="1" thickBot="1" x14ac:dyDescent="0.25">
      <c r="A1548" s="192"/>
      <c r="B1548" s="193"/>
      <c r="C1548" s="194"/>
      <c r="D1548" s="193"/>
      <c r="E1548" s="195"/>
      <c r="F1548" s="196"/>
      <c r="G1548" s="197"/>
    </row>
    <row r="1549" spans="1:7" ht="20.149999999999999" customHeight="1" thickBot="1" x14ac:dyDescent="0.25">
      <c r="A1549" s="252" t="str">
        <f>B1507</f>
        <v>14-1</v>
      </c>
      <c r="B1549" s="250" t="str">
        <f>C1507</f>
        <v>Desagües pluviales</v>
      </c>
      <c r="C1549" s="198"/>
      <c r="D1549" s="198" t="s">
        <v>41</v>
      </c>
      <c r="E1549" s="199"/>
      <c r="F1549" s="200" t="s">
        <v>42</v>
      </c>
      <c r="G1549" s="201">
        <f>SUBTOTAL(9,G1512:G1548)</f>
        <v>0</v>
      </c>
    </row>
    <row r="1550" spans="1:7" ht="20.149999999999999" customHeight="1" thickTop="1" thickBot="1" x14ac:dyDescent="0.25"/>
    <row r="1551" spans="1:7" ht="20.149999999999999" customHeight="1" thickTop="1" x14ac:dyDescent="0.2">
      <c r="A1551" s="315" t="s">
        <v>44</v>
      </c>
      <c r="B1551" s="316"/>
      <c r="C1551" s="316"/>
      <c r="D1551" s="316"/>
      <c r="E1551" s="316"/>
      <c r="F1551" s="316"/>
      <c r="G1551" s="317"/>
    </row>
    <row r="1552" spans="1:7" ht="20.149999999999999" customHeight="1" x14ac:dyDescent="0.2">
      <c r="A1552" s="156" t="s">
        <v>823</v>
      </c>
      <c r="B1552" s="157" t="str">
        <f>Comitente</f>
        <v>DIRECCIÓN ARQUITECTURA</v>
      </c>
      <c r="C1552" s="158"/>
      <c r="D1552" s="159"/>
      <c r="E1552" s="159"/>
      <c r="F1552" s="160"/>
      <c r="G1552" s="161"/>
    </row>
    <row r="1553" spans="1:7" ht="20.149999999999999" customHeight="1" x14ac:dyDescent="0.2">
      <c r="A1553" s="156" t="s">
        <v>824</v>
      </c>
      <c r="B1553" s="157">
        <f>Contratista</f>
        <v>0</v>
      </c>
      <c r="C1553" s="162"/>
      <c r="D1553" s="162"/>
      <c r="E1553" s="162"/>
      <c r="F1553" s="157"/>
      <c r="G1553" s="163"/>
    </row>
    <row r="1554" spans="1:7" ht="20.149999999999999" customHeight="1" x14ac:dyDescent="0.2">
      <c r="A1554" s="156" t="s">
        <v>31</v>
      </c>
      <c r="B1554" s="157" t="str">
        <f>Obra</f>
        <v>CONSOLIDACION ESTRUCTURAL EDIFICIO 9 DE JULIO</v>
      </c>
      <c r="C1554" s="162"/>
      <c r="D1554" s="162"/>
      <c r="E1554" s="162"/>
      <c r="F1554" s="157" t="s">
        <v>45</v>
      </c>
      <c r="G1554" s="163">
        <f>Fecha_Base</f>
        <v>0</v>
      </c>
    </row>
    <row r="1555" spans="1:7" ht="20.149999999999999" customHeight="1" x14ac:dyDescent="0.2">
      <c r="A1555" s="164" t="s">
        <v>822</v>
      </c>
      <c r="B1555" s="165" t="str">
        <f>Ubicación</f>
        <v>DEPARTAMENTO CAPITAL</v>
      </c>
      <c r="C1555" s="165"/>
      <c r="D1555" s="166"/>
      <c r="E1555" s="167"/>
      <c r="F1555" s="168"/>
      <c r="G1555" s="169"/>
    </row>
    <row r="1556" spans="1:7" ht="20.149999999999999" customHeight="1" x14ac:dyDescent="0.2">
      <c r="A1556" s="164" t="s">
        <v>46</v>
      </c>
      <c r="B1556" s="286">
        <v>15</v>
      </c>
      <c r="C1556" s="171" t="str">
        <f>IF(B1556="","",VLOOKUP(B1556,Computo_Presupuesto,2,FALSE))</f>
        <v xml:space="preserve">LIMPIEZA FINAL DE OBRA </v>
      </c>
      <c r="D1556" s="172"/>
      <c r="E1556" s="167"/>
      <c r="F1556" s="168"/>
      <c r="G1556" s="169"/>
    </row>
    <row r="1557" spans="1:7" ht="20.149999999999999" customHeight="1" x14ac:dyDescent="0.2">
      <c r="A1557" s="164" t="s">
        <v>32</v>
      </c>
      <c r="B1557" s="287">
        <v>15</v>
      </c>
      <c r="C1557" s="171" t="str">
        <f>IF(B1557=0,"",VLOOKUP(B1557,Computo_Presupuesto,2,FALSE))</f>
        <v xml:space="preserve">LIMPIEZA FINAL DE OBRA </v>
      </c>
      <c r="D1557" s="166"/>
      <c r="E1557" s="167"/>
      <c r="F1557" s="165" t="s">
        <v>33</v>
      </c>
      <c r="G1557" s="173" t="str">
        <f>IF(B1557=0,"",VLOOKUP(B1557,Computo_Presupuesto,4,FALSE))</f>
        <v>gl</v>
      </c>
    </row>
    <row r="1558" spans="1:7" ht="20.149999999999999" customHeight="1" x14ac:dyDescent="0.2">
      <c r="A1558" s="164"/>
      <c r="B1558" s="165"/>
      <c r="C1558" s="171"/>
      <c r="D1558" s="166"/>
      <c r="E1558" s="167"/>
      <c r="F1558" s="171"/>
      <c r="G1558" s="174"/>
    </row>
    <row r="1559" spans="1:7" ht="20.149999999999999" customHeight="1" x14ac:dyDescent="0.2">
      <c r="A1559" s="312" t="s">
        <v>685</v>
      </c>
      <c r="B1559" s="313"/>
      <c r="C1559" s="314" t="s">
        <v>0</v>
      </c>
      <c r="D1559" s="314" t="s">
        <v>34</v>
      </c>
      <c r="E1559" s="318" t="s">
        <v>35</v>
      </c>
      <c r="F1559" s="319" t="s">
        <v>36</v>
      </c>
      <c r="G1559" s="320" t="s">
        <v>37</v>
      </c>
    </row>
    <row r="1560" spans="1:7" ht="20.149999999999999" customHeight="1" x14ac:dyDescent="0.2">
      <c r="A1560" s="175" t="s">
        <v>686</v>
      </c>
      <c r="B1560" s="176" t="s">
        <v>687</v>
      </c>
      <c r="C1560" s="314"/>
      <c r="D1560" s="314"/>
      <c r="E1560" s="318"/>
      <c r="F1560" s="319"/>
      <c r="G1560" s="320"/>
    </row>
    <row r="1561" spans="1:7" ht="20.149999999999999" customHeight="1" x14ac:dyDescent="0.2">
      <c r="A1561" s="275"/>
      <c r="B1561" s="177"/>
      <c r="C1561" s="178" t="s">
        <v>825</v>
      </c>
      <c r="D1561" s="179"/>
      <c r="E1561" s="180"/>
      <c r="F1561" s="181"/>
      <c r="G1561" s="182"/>
    </row>
    <row r="1562" spans="1:7" ht="20.149999999999999" customHeight="1" x14ac:dyDescent="0.2">
      <c r="A1562" s="276"/>
      <c r="B1562" s="183">
        <f t="shared" ref="B1562:B1573" si="192">IF(A1562=0,0,VLOOKUP(A1562,Tabla_Indices,2,FALSE))</f>
        <v>0</v>
      </c>
      <c r="C1562" s="277"/>
      <c r="D1562" s="278"/>
      <c r="E1562" s="279"/>
      <c r="F1562" s="280"/>
      <c r="G1562" s="184">
        <f>ROUND(E1562*F1562,2)</f>
        <v>0</v>
      </c>
    </row>
    <row r="1563" spans="1:7" ht="20.149999999999999" customHeight="1" x14ac:dyDescent="0.2">
      <c r="A1563" s="281"/>
      <c r="B1563" s="183">
        <f t="shared" si="192"/>
        <v>0</v>
      </c>
      <c r="C1563" s="277"/>
      <c r="D1563" s="278"/>
      <c r="E1563" s="279"/>
      <c r="F1563" s="280"/>
      <c r="G1563" s="184">
        <f t="shared" ref="G1563:G1573" si="193">ROUND(E1563*F1563,2)</f>
        <v>0</v>
      </c>
    </row>
    <row r="1564" spans="1:7" ht="20.149999999999999" customHeight="1" x14ac:dyDescent="0.2">
      <c r="A1564" s="276"/>
      <c r="B1564" s="183">
        <f t="shared" si="192"/>
        <v>0</v>
      </c>
      <c r="C1564" s="277"/>
      <c r="D1564" s="278"/>
      <c r="E1564" s="279"/>
      <c r="F1564" s="280"/>
      <c r="G1564" s="184">
        <f t="shared" si="193"/>
        <v>0</v>
      </c>
    </row>
    <row r="1565" spans="1:7" ht="20.149999999999999" customHeight="1" x14ac:dyDescent="0.2">
      <c r="A1565" s="276"/>
      <c r="B1565" s="183">
        <f t="shared" si="192"/>
        <v>0</v>
      </c>
      <c r="C1565" s="277"/>
      <c r="D1565" s="278"/>
      <c r="E1565" s="279"/>
      <c r="F1565" s="280"/>
      <c r="G1565" s="184">
        <f t="shared" si="193"/>
        <v>0</v>
      </c>
    </row>
    <row r="1566" spans="1:7" ht="20.149999999999999" customHeight="1" x14ac:dyDescent="0.2">
      <c r="A1566" s="276"/>
      <c r="B1566" s="183">
        <f t="shared" si="192"/>
        <v>0</v>
      </c>
      <c r="C1566" s="277"/>
      <c r="D1566" s="278"/>
      <c r="E1566" s="282"/>
      <c r="F1566" s="280"/>
      <c r="G1566" s="184">
        <f t="shared" si="193"/>
        <v>0</v>
      </c>
    </row>
    <row r="1567" spans="1:7" ht="20.149999999999999" customHeight="1" x14ac:dyDescent="0.2">
      <c r="A1567" s="276"/>
      <c r="B1567" s="183">
        <f t="shared" si="192"/>
        <v>0</v>
      </c>
      <c r="C1567" s="277"/>
      <c r="D1567" s="278"/>
      <c r="E1567" s="282"/>
      <c r="F1567" s="280"/>
      <c r="G1567" s="184">
        <f t="shared" si="193"/>
        <v>0</v>
      </c>
    </row>
    <row r="1568" spans="1:7" ht="20.149999999999999" customHeight="1" x14ac:dyDescent="0.2">
      <c r="A1568" s="276"/>
      <c r="B1568" s="183">
        <f t="shared" si="192"/>
        <v>0</v>
      </c>
      <c r="C1568" s="277"/>
      <c r="D1568" s="278"/>
      <c r="E1568" s="279"/>
      <c r="F1568" s="280"/>
      <c r="G1568" s="184">
        <f t="shared" si="193"/>
        <v>0</v>
      </c>
    </row>
    <row r="1569" spans="1:7" ht="20.149999999999999" customHeight="1" x14ac:dyDescent="0.2">
      <c r="A1569" s="276"/>
      <c r="B1569" s="183">
        <f t="shared" si="192"/>
        <v>0</v>
      </c>
      <c r="C1569" s="277"/>
      <c r="D1569" s="278"/>
      <c r="E1569" s="279"/>
      <c r="F1569" s="280"/>
      <c r="G1569" s="184">
        <f t="shared" si="193"/>
        <v>0</v>
      </c>
    </row>
    <row r="1570" spans="1:7" ht="20.149999999999999" customHeight="1" x14ac:dyDescent="0.2">
      <c r="A1570" s="276"/>
      <c r="B1570" s="183">
        <f t="shared" si="192"/>
        <v>0</v>
      </c>
      <c r="C1570" s="277"/>
      <c r="D1570" s="278"/>
      <c r="E1570" s="279"/>
      <c r="F1570" s="280"/>
      <c r="G1570" s="184">
        <f t="shared" si="193"/>
        <v>0</v>
      </c>
    </row>
    <row r="1571" spans="1:7" ht="20.149999999999999" customHeight="1" x14ac:dyDescent="0.2">
      <c r="A1571" s="276"/>
      <c r="B1571" s="183">
        <f t="shared" si="192"/>
        <v>0</v>
      </c>
      <c r="C1571" s="277"/>
      <c r="D1571" s="278"/>
      <c r="E1571" s="279"/>
      <c r="F1571" s="280"/>
      <c r="G1571" s="184">
        <f t="shared" si="193"/>
        <v>0</v>
      </c>
    </row>
    <row r="1572" spans="1:7" ht="20.149999999999999" customHeight="1" x14ac:dyDescent="0.2">
      <c r="A1572" s="276"/>
      <c r="B1572" s="183">
        <f t="shared" si="192"/>
        <v>0</v>
      </c>
      <c r="C1572" s="277"/>
      <c r="D1572" s="278"/>
      <c r="E1572" s="279"/>
      <c r="F1572" s="280"/>
      <c r="G1572" s="184">
        <f t="shared" si="193"/>
        <v>0</v>
      </c>
    </row>
    <row r="1573" spans="1:7" ht="20.149999999999999" customHeight="1" x14ac:dyDescent="0.2">
      <c r="A1573" s="276"/>
      <c r="B1573" s="183">
        <f t="shared" si="192"/>
        <v>0</v>
      </c>
      <c r="C1573" s="277"/>
      <c r="D1573" s="278"/>
      <c r="E1573" s="279"/>
      <c r="F1573" s="280"/>
      <c r="G1573" s="184">
        <f t="shared" si="193"/>
        <v>0</v>
      </c>
    </row>
    <row r="1574" spans="1:7" ht="20.149999999999999" customHeight="1" x14ac:dyDescent="0.2">
      <c r="A1574" s="185"/>
      <c r="B1574" s="171"/>
      <c r="C1574" s="171"/>
      <c r="D1574" s="166"/>
      <c r="E1574" s="167"/>
      <c r="F1574" s="186" t="s">
        <v>38</v>
      </c>
      <c r="G1574" s="187">
        <f>SUBTOTAL(9,G1562:G1573)</f>
        <v>0</v>
      </c>
    </row>
    <row r="1575" spans="1:7" ht="20.149999999999999" customHeight="1" x14ac:dyDescent="0.2">
      <c r="A1575" s="185"/>
      <c r="B1575" s="171"/>
      <c r="C1575" s="188" t="s">
        <v>826</v>
      </c>
      <c r="D1575" s="166"/>
      <c r="E1575" s="167"/>
      <c r="F1575" s="168"/>
      <c r="G1575" s="189"/>
    </row>
    <row r="1576" spans="1:7" ht="20.149999999999999" customHeight="1" x14ac:dyDescent="0.2">
      <c r="A1576" s="276"/>
      <c r="B1576" s="183">
        <f t="shared" ref="B1576:B1585" si="194">IF(A1576=0,0,VLOOKUP(A1576,Tabla_Indices,2,FALSE))</f>
        <v>0</v>
      </c>
      <c r="C1576" s="283"/>
      <c r="D1576" s="278"/>
      <c r="E1576" s="279"/>
      <c r="F1576" s="280"/>
      <c r="G1576" s="184">
        <f>ROUND(E1576*F1576,2)</f>
        <v>0</v>
      </c>
    </row>
    <row r="1577" spans="1:7" ht="20.149999999999999" customHeight="1" x14ac:dyDescent="0.2">
      <c r="A1577" s="276"/>
      <c r="B1577" s="183">
        <f t="shared" si="194"/>
        <v>0</v>
      </c>
      <c r="C1577" s="277"/>
      <c r="D1577" s="278"/>
      <c r="E1577" s="279"/>
      <c r="F1577" s="280"/>
      <c r="G1577" s="184">
        <f>ROUND(E1577*F1577,2)</f>
        <v>0</v>
      </c>
    </row>
    <row r="1578" spans="1:7" ht="20.149999999999999" customHeight="1" x14ac:dyDescent="0.2">
      <c r="A1578" s="276"/>
      <c r="B1578" s="183">
        <f t="shared" si="194"/>
        <v>0</v>
      </c>
      <c r="C1578" s="277"/>
      <c r="D1578" s="278"/>
      <c r="E1578" s="279"/>
      <c r="F1578" s="280"/>
      <c r="G1578" s="184">
        <f t="shared" ref="G1578:G1585" si="195">ROUND(E1578*F1578,2)</f>
        <v>0</v>
      </c>
    </row>
    <row r="1579" spans="1:7" ht="20.149999999999999" customHeight="1" x14ac:dyDescent="0.2">
      <c r="A1579" s="276"/>
      <c r="B1579" s="183">
        <f t="shared" si="194"/>
        <v>0</v>
      </c>
      <c r="C1579" s="277"/>
      <c r="D1579" s="278"/>
      <c r="E1579" s="279"/>
      <c r="F1579" s="280"/>
      <c r="G1579" s="184">
        <f t="shared" si="195"/>
        <v>0</v>
      </c>
    </row>
    <row r="1580" spans="1:7" ht="20.149999999999999" customHeight="1" x14ac:dyDescent="0.2">
      <c r="A1580" s="276"/>
      <c r="B1580" s="183">
        <f t="shared" si="194"/>
        <v>0</v>
      </c>
      <c r="C1580" s="277"/>
      <c r="D1580" s="278"/>
      <c r="E1580" s="279"/>
      <c r="F1580" s="280"/>
      <c r="G1580" s="184">
        <f t="shared" si="195"/>
        <v>0</v>
      </c>
    </row>
    <row r="1581" spans="1:7" ht="20.149999999999999" customHeight="1" x14ac:dyDescent="0.2">
      <c r="A1581" s="276"/>
      <c r="B1581" s="183">
        <f t="shared" si="194"/>
        <v>0</v>
      </c>
      <c r="C1581" s="277"/>
      <c r="D1581" s="278"/>
      <c r="E1581" s="279"/>
      <c r="F1581" s="280"/>
      <c r="G1581" s="184">
        <f t="shared" si="195"/>
        <v>0</v>
      </c>
    </row>
    <row r="1582" spans="1:7" ht="20.149999999999999" customHeight="1" x14ac:dyDescent="0.2">
      <c r="A1582" s="276"/>
      <c r="B1582" s="183">
        <f t="shared" si="194"/>
        <v>0</v>
      </c>
      <c r="C1582" s="277"/>
      <c r="D1582" s="278"/>
      <c r="E1582" s="279"/>
      <c r="F1582" s="280"/>
      <c r="G1582" s="184">
        <f t="shared" si="195"/>
        <v>0</v>
      </c>
    </row>
    <row r="1583" spans="1:7" ht="20.149999999999999" customHeight="1" x14ac:dyDescent="0.2">
      <c r="A1583" s="276"/>
      <c r="B1583" s="183">
        <f t="shared" si="194"/>
        <v>0</v>
      </c>
      <c r="C1583" s="277"/>
      <c r="D1583" s="278"/>
      <c r="E1583" s="279"/>
      <c r="F1583" s="280"/>
      <c r="G1583" s="184">
        <f t="shared" si="195"/>
        <v>0</v>
      </c>
    </row>
    <row r="1584" spans="1:7" ht="20.149999999999999" customHeight="1" x14ac:dyDescent="0.2">
      <c r="A1584" s="276"/>
      <c r="B1584" s="183">
        <f t="shared" si="194"/>
        <v>0</v>
      </c>
      <c r="C1584" s="277"/>
      <c r="D1584" s="278"/>
      <c r="E1584" s="279"/>
      <c r="F1584" s="280"/>
      <c r="G1584" s="184">
        <f t="shared" si="195"/>
        <v>0</v>
      </c>
    </row>
    <row r="1585" spans="1:7" ht="20.149999999999999" customHeight="1" x14ac:dyDescent="0.2">
      <c r="A1585" s="276"/>
      <c r="B1585" s="183">
        <f t="shared" si="194"/>
        <v>0</v>
      </c>
      <c r="C1585" s="277"/>
      <c r="D1585" s="278"/>
      <c r="E1585" s="279"/>
      <c r="F1585" s="280"/>
      <c r="G1585" s="184">
        <f t="shared" si="195"/>
        <v>0</v>
      </c>
    </row>
    <row r="1586" spans="1:7" ht="20.149999999999999" customHeight="1" x14ac:dyDescent="0.2">
      <c r="A1586" s="185"/>
      <c r="B1586" s="171"/>
      <c r="C1586" s="171"/>
      <c r="D1586" s="166"/>
      <c r="E1586" s="167"/>
      <c r="F1586" s="186" t="s">
        <v>39</v>
      </c>
      <c r="G1586" s="187">
        <f>SUBTOTAL(9,G1576:G1585)</f>
        <v>0</v>
      </c>
    </row>
    <row r="1587" spans="1:7" ht="20.149999999999999" customHeight="1" x14ac:dyDescent="0.2">
      <c r="A1587" s="185"/>
      <c r="B1587" s="171"/>
      <c r="C1587" s="188" t="s">
        <v>827</v>
      </c>
      <c r="D1587" s="166"/>
      <c r="E1587" s="167"/>
      <c r="F1587" s="171"/>
      <c r="G1587" s="189"/>
    </row>
    <row r="1588" spans="1:7" ht="20.149999999999999" customHeight="1" x14ac:dyDescent="0.2">
      <c r="A1588" s="276"/>
      <c r="B1588" s="183">
        <f t="shared" ref="B1588:B1596" si="196">IF(A1588=0,0,VLOOKUP(A1588,Tabla_Indices,2,FALSE))</f>
        <v>0</v>
      </c>
      <c r="C1588" s="277"/>
      <c r="D1588" s="278"/>
      <c r="E1588" s="279"/>
      <c r="F1588" s="284"/>
      <c r="G1588" s="190">
        <f>ROUND(E1588*F1588,2)</f>
        <v>0</v>
      </c>
    </row>
    <row r="1589" spans="1:7" ht="20.149999999999999" customHeight="1" x14ac:dyDescent="0.2">
      <c r="A1589" s="276"/>
      <c r="B1589" s="183">
        <f t="shared" si="196"/>
        <v>0</v>
      </c>
      <c r="C1589" s="283"/>
      <c r="D1589" s="278"/>
      <c r="E1589" s="279"/>
      <c r="F1589" s="280"/>
      <c r="G1589" s="190">
        <f>ROUND(E1589*F1589,2)</f>
        <v>0</v>
      </c>
    </row>
    <row r="1590" spans="1:7" ht="20.149999999999999" customHeight="1" x14ac:dyDescent="0.2">
      <c r="A1590" s="276"/>
      <c r="B1590" s="183">
        <f t="shared" si="196"/>
        <v>0</v>
      </c>
      <c r="C1590" s="285"/>
      <c r="D1590" s="278"/>
      <c r="E1590" s="279"/>
      <c r="F1590" s="280"/>
      <c r="G1590" s="190">
        <f>ROUND(E1590*F1590,2)</f>
        <v>0</v>
      </c>
    </row>
    <row r="1591" spans="1:7" ht="20.149999999999999" customHeight="1" x14ac:dyDescent="0.2">
      <c r="A1591" s="276"/>
      <c r="B1591" s="183">
        <f t="shared" si="196"/>
        <v>0</v>
      </c>
      <c r="C1591" s="285"/>
      <c r="D1591" s="278"/>
      <c r="E1591" s="279"/>
      <c r="F1591" s="280"/>
      <c r="G1591" s="190">
        <f>ROUND(E1591*F1591,2)</f>
        <v>0</v>
      </c>
    </row>
    <row r="1592" spans="1:7" ht="20.149999999999999" customHeight="1" x14ac:dyDescent="0.2">
      <c r="A1592" s="276"/>
      <c r="B1592" s="183">
        <f t="shared" si="196"/>
        <v>0</v>
      </c>
      <c r="C1592" s="285"/>
      <c r="D1592" s="278"/>
      <c r="E1592" s="279"/>
      <c r="F1592" s="280"/>
      <c r="G1592" s="190">
        <f t="shared" ref="G1592:G1596" si="197">ROUND(E1592*F1592,2)</f>
        <v>0</v>
      </c>
    </row>
    <row r="1593" spans="1:7" ht="20.149999999999999" customHeight="1" x14ac:dyDescent="0.2">
      <c r="A1593" s="276"/>
      <c r="B1593" s="183">
        <f t="shared" si="196"/>
        <v>0</v>
      </c>
      <c r="C1593" s="285"/>
      <c r="D1593" s="278"/>
      <c r="E1593" s="279"/>
      <c r="F1593" s="280"/>
      <c r="G1593" s="190">
        <f t="shared" si="197"/>
        <v>0</v>
      </c>
    </row>
    <row r="1594" spans="1:7" ht="20.149999999999999" customHeight="1" x14ac:dyDescent="0.2">
      <c r="A1594" s="276"/>
      <c r="B1594" s="183">
        <f t="shared" si="196"/>
        <v>0</v>
      </c>
      <c r="C1594" s="277"/>
      <c r="D1594" s="278"/>
      <c r="E1594" s="279"/>
      <c r="F1594" s="280"/>
      <c r="G1594" s="190">
        <f t="shared" si="197"/>
        <v>0</v>
      </c>
    </row>
    <row r="1595" spans="1:7" ht="20.149999999999999" customHeight="1" x14ac:dyDescent="0.2">
      <c r="A1595" s="276"/>
      <c r="B1595" s="183">
        <f t="shared" si="196"/>
        <v>0</v>
      </c>
      <c r="C1595" s="277"/>
      <c r="D1595" s="278"/>
      <c r="E1595" s="279"/>
      <c r="F1595" s="280"/>
      <c r="G1595" s="190">
        <f t="shared" si="197"/>
        <v>0</v>
      </c>
    </row>
    <row r="1596" spans="1:7" ht="20.149999999999999" customHeight="1" x14ac:dyDescent="0.2">
      <c r="A1596" s="276"/>
      <c r="B1596" s="183">
        <f t="shared" si="196"/>
        <v>0</v>
      </c>
      <c r="C1596" s="277"/>
      <c r="D1596" s="278"/>
      <c r="E1596" s="279"/>
      <c r="F1596" s="280"/>
      <c r="G1596" s="190">
        <f t="shared" si="197"/>
        <v>0</v>
      </c>
    </row>
    <row r="1597" spans="1:7" ht="20.149999999999999" customHeight="1" x14ac:dyDescent="0.2">
      <c r="A1597" s="191"/>
      <c r="B1597" s="166"/>
      <c r="C1597" s="171"/>
      <c r="D1597" s="166"/>
      <c r="E1597" s="167"/>
      <c r="F1597" s="186" t="s">
        <v>40</v>
      </c>
      <c r="G1597" s="187">
        <f>SUBTOTAL(9,G1588:G1596)</f>
        <v>0</v>
      </c>
    </row>
    <row r="1598" spans="1:7" ht="20.149999999999999" customHeight="1" thickBot="1" x14ac:dyDescent="0.25">
      <c r="A1598" s="192"/>
      <c r="B1598" s="193"/>
      <c r="C1598" s="194"/>
      <c r="D1598" s="193"/>
      <c r="E1598" s="195"/>
      <c r="F1598" s="196"/>
      <c r="G1598" s="197"/>
    </row>
    <row r="1599" spans="1:7" ht="20.149999999999999" customHeight="1" thickBot="1" x14ac:dyDescent="0.25">
      <c r="A1599" s="252">
        <f>B1557</f>
        <v>15</v>
      </c>
      <c r="B1599" s="250" t="str">
        <f>C1557</f>
        <v xml:space="preserve">LIMPIEZA FINAL DE OBRA </v>
      </c>
      <c r="C1599" s="198"/>
      <c r="D1599" s="198" t="s">
        <v>41</v>
      </c>
      <c r="E1599" s="199"/>
      <c r="F1599" s="200" t="s">
        <v>42</v>
      </c>
      <c r="G1599" s="201">
        <f>SUBTOTAL(9,G1562:G1598)</f>
        <v>0</v>
      </c>
    </row>
    <row r="1600" spans="1:7" ht="20.149999999999999" customHeight="1" thickTop="1" x14ac:dyDescent="0.2"/>
  </sheetData>
  <mergeCells count="224">
    <mergeCell ref="A201:G201"/>
    <mergeCell ref="A209:B209"/>
    <mergeCell ref="C209:C210"/>
    <mergeCell ref="D209:D210"/>
    <mergeCell ref="E209:E210"/>
    <mergeCell ref="F209:F210"/>
    <mergeCell ref="G209:G210"/>
    <mergeCell ref="A151:G151"/>
    <mergeCell ref="A159:B159"/>
    <mergeCell ref="C159:C160"/>
    <mergeCell ref="D159:D160"/>
    <mergeCell ref="E159:E160"/>
    <mergeCell ref="F159:F160"/>
    <mergeCell ref="G159:G160"/>
    <mergeCell ref="G1459:G1460"/>
    <mergeCell ref="E1559:E1560"/>
    <mergeCell ref="F1559:F1560"/>
    <mergeCell ref="G1559:G1560"/>
    <mergeCell ref="A451:G451"/>
    <mergeCell ref="A459:B459"/>
    <mergeCell ref="C459:C460"/>
    <mergeCell ref="D459:D460"/>
    <mergeCell ref="E459:E460"/>
    <mergeCell ref="F459:F460"/>
    <mergeCell ref="G459:G460"/>
    <mergeCell ref="D1109:D1110"/>
    <mergeCell ref="E1109:E1110"/>
    <mergeCell ref="F1109:F1110"/>
    <mergeCell ref="G1109:G1110"/>
    <mergeCell ref="A501:G501"/>
    <mergeCell ref="A509:B509"/>
    <mergeCell ref="C509:C510"/>
    <mergeCell ref="D509:D510"/>
    <mergeCell ref="E509:E510"/>
    <mergeCell ref="F509:F510"/>
    <mergeCell ref="G509:G510"/>
    <mergeCell ref="A1001:G1001"/>
    <mergeCell ref="A1051:G1051"/>
    <mergeCell ref="A851:G851"/>
    <mergeCell ref="A801:G801"/>
    <mergeCell ref="A809:B809"/>
    <mergeCell ref="C809:C810"/>
    <mergeCell ref="A1101:G1101"/>
    <mergeCell ref="F1259:F1260"/>
    <mergeCell ref="G1259:G1260"/>
    <mergeCell ref="A1251:G1251"/>
    <mergeCell ref="A1201:G1201"/>
    <mergeCell ref="A1209:B1209"/>
    <mergeCell ref="A1059:B1059"/>
    <mergeCell ref="C1059:C1060"/>
    <mergeCell ref="D1059:D1060"/>
    <mergeCell ref="E1059:E1060"/>
    <mergeCell ref="F1059:F1060"/>
    <mergeCell ref="G1059:G1060"/>
    <mergeCell ref="A859:B859"/>
    <mergeCell ref="C859:C860"/>
    <mergeCell ref="D859:D860"/>
    <mergeCell ref="A901:G901"/>
    <mergeCell ref="A909:B909"/>
    <mergeCell ref="C909:C910"/>
    <mergeCell ref="D909:D910"/>
    <mergeCell ref="E909:E910"/>
    <mergeCell ref="D309:D310"/>
    <mergeCell ref="E309:E310"/>
    <mergeCell ref="F309:F310"/>
    <mergeCell ref="G309:G310"/>
    <mergeCell ref="A351:G351"/>
    <mergeCell ref="A359:B359"/>
    <mergeCell ref="C359:C360"/>
    <mergeCell ref="D359:D360"/>
    <mergeCell ref="E359:E360"/>
    <mergeCell ref="F359:F360"/>
    <mergeCell ref="G359:G360"/>
    <mergeCell ref="A401:G401"/>
    <mergeCell ref="A409:B409"/>
    <mergeCell ref="C409:C410"/>
    <mergeCell ref="D409:D410"/>
    <mergeCell ref="E409:E410"/>
    <mergeCell ref="F409:F410"/>
    <mergeCell ref="G409:G410"/>
    <mergeCell ref="A1009:B1009"/>
    <mergeCell ref="C1009:C1010"/>
    <mergeCell ref="D1009:D1010"/>
    <mergeCell ref="E1009:E1010"/>
    <mergeCell ref="F1009:F1010"/>
    <mergeCell ref="G1009:G1010"/>
    <mergeCell ref="E859:E860"/>
    <mergeCell ref="F859:F860"/>
    <mergeCell ref="G859:G860"/>
    <mergeCell ref="A751:G751"/>
    <mergeCell ref="A701:G701"/>
    <mergeCell ref="A709:B709"/>
    <mergeCell ref="C709:C710"/>
    <mergeCell ref="D709:D710"/>
    <mergeCell ref="E709:E710"/>
    <mergeCell ref="F709:F710"/>
    <mergeCell ref="G709:G710"/>
    <mergeCell ref="A759:B759"/>
    <mergeCell ref="C759:C760"/>
    <mergeCell ref="D759:D760"/>
    <mergeCell ref="E759:E760"/>
    <mergeCell ref="F759:F760"/>
    <mergeCell ref="G759:G760"/>
    <mergeCell ref="D809:D810"/>
    <mergeCell ref="E809:E810"/>
    <mergeCell ref="F809:F810"/>
    <mergeCell ref="G809:G810"/>
    <mergeCell ref="A651:G651"/>
    <mergeCell ref="A659:B659"/>
    <mergeCell ref="C659:C660"/>
    <mergeCell ref="D659:D660"/>
    <mergeCell ref="E659:E660"/>
    <mergeCell ref="F659:F660"/>
    <mergeCell ref="G659:G660"/>
    <mergeCell ref="A601:G601"/>
    <mergeCell ref="A609:B609"/>
    <mergeCell ref="C609:C610"/>
    <mergeCell ref="D609:D610"/>
    <mergeCell ref="E609:E610"/>
    <mergeCell ref="F609:F610"/>
    <mergeCell ref="G609:G610"/>
    <mergeCell ref="A551:G551"/>
    <mergeCell ref="A559:B559"/>
    <mergeCell ref="C559:C560"/>
    <mergeCell ref="D559:D560"/>
    <mergeCell ref="E559:E560"/>
    <mergeCell ref="F559:F560"/>
    <mergeCell ref="G559:G560"/>
    <mergeCell ref="A101:G101"/>
    <mergeCell ref="A109:B109"/>
    <mergeCell ref="C109:C110"/>
    <mergeCell ref="D109:D110"/>
    <mergeCell ref="E109:E110"/>
    <mergeCell ref="F109:F110"/>
    <mergeCell ref="G109:G110"/>
    <mergeCell ref="A251:G251"/>
    <mergeCell ref="A259:B259"/>
    <mergeCell ref="C259:C260"/>
    <mergeCell ref="D259:D260"/>
    <mergeCell ref="E259:E260"/>
    <mergeCell ref="F259:F260"/>
    <mergeCell ref="G259:G260"/>
    <mergeCell ref="A301:G301"/>
    <mergeCell ref="A309:B309"/>
    <mergeCell ref="C309:C310"/>
    <mergeCell ref="A51:G51"/>
    <mergeCell ref="A59:B59"/>
    <mergeCell ref="C59:C60"/>
    <mergeCell ref="D59:D60"/>
    <mergeCell ref="E59:E60"/>
    <mergeCell ref="F59:F60"/>
    <mergeCell ref="G59:G60"/>
    <mergeCell ref="A1:G1"/>
    <mergeCell ref="C9:C10"/>
    <mergeCell ref="D9:D10"/>
    <mergeCell ref="E9:E10"/>
    <mergeCell ref="F9:F10"/>
    <mergeCell ref="G9:G10"/>
    <mergeCell ref="A9:B9"/>
    <mergeCell ref="F909:F910"/>
    <mergeCell ref="G909:G910"/>
    <mergeCell ref="A959:B959"/>
    <mergeCell ref="C959:C960"/>
    <mergeCell ref="D959:D960"/>
    <mergeCell ref="E959:E960"/>
    <mergeCell ref="F959:F960"/>
    <mergeCell ref="G959:G960"/>
    <mergeCell ref="A951:G951"/>
    <mergeCell ref="A1109:B1109"/>
    <mergeCell ref="C1109:C1110"/>
    <mergeCell ref="A1159:B1159"/>
    <mergeCell ref="C1159:C1160"/>
    <mergeCell ref="D1159:D1160"/>
    <mergeCell ref="E1159:E1160"/>
    <mergeCell ref="F1159:F1160"/>
    <mergeCell ref="G1159:G1160"/>
    <mergeCell ref="A1301:G1301"/>
    <mergeCell ref="C1209:C1210"/>
    <mergeCell ref="D1209:D1210"/>
    <mergeCell ref="E1209:E1210"/>
    <mergeCell ref="F1209:F1210"/>
    <mergeCell ref="G1209:G1210"/>
    <mergeCell ref="A1259:B1259"/>
    <mergeCell ref="C1259:C1260"/>
    <mergeCell ref="D1259:D1260"/>
    <mergeCell ref="E1259:E1260"/>
    <mergeCell ref="A1151:G1151"/>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351:G1351"/>
    <mergeCell ref="A1509:B1509"/>
    <mergeCell ref="C1509:C1510"/>
    <mergeCell ref="A1551:G1551"/>
    <mergeCell ref="A1559:B1559"/>
    <mergeCell ref="C1559:C1560"/>
    <mergeCell ref="D1559:D1560"/>
    <mergeCell ref="A1401:G1401"/>
    <mergeCell ref="A1501:G1501"/>
    <mergeCell ref="A1409:B1409"/>
    <mergeCell ref="C1409:C1410"/>
    <mergeCell ref="D1409:D1410"/>
    <mergeCell ref="E1409:E1410"/>
    <mergeCell ref="F1409:F1410"/>
    <mergeCell ref="G1409:G1410"/>
    <mergeCell ref="D1509:D1510"/>
    <mergeCell ref="E1509:E1510"/>
    <mergeCell ref="F1509:F1510"/>
    <mergeCell ref="G1509:G1510"/>
    <mergeCell ref="A1451:G1451"/>
    <mergeCell ref="A1459:B1459"/>
    <mergeCell ref="C1459:C1460"/>
    <mergeCell ref="D1459:D1460"/>
    <mergeCell ref="E1459:E1460"/>
    <mergeCell ref="F1459:F14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rowBreaks count="28" manualBreakCount="28">
    <brk id="50" max="16383" man="1"/>
    <brk id="100" max="16383" man="1"/>
    <brk id="200" max="16383" man="1"/>
    <brk id="250" max="16383" man="1"/>
    <brk id="300" max="16383" man="1"/>
    <brk id="350" max="16383" man="1"/>
    <brk id="400" max="16383" man="1"/>
    <brk id="550" max="6" man="1"/>
    <brk id="600" max="6" man="1"/>
    <brk id="650" max="6" man="1"/>
    <brk id="700" max="6" man="1"/>
    <brk id="750" max="6" man="1"/>
    <brk id="800" max="6" man="1"/>
    <brk id="850" max="6" man="1"/>
    <brk id="900" max="6" man="1"/>
    <brk id="950" max="6" man="1"/>
    <brk id="1000" max="6" man="1"/>
    <brk id="1050" max="6" man="1"/>
    <brk id="1100" max="6" man="1"/>
    <brk id="1150" max="6" man="1"/>
    <brk id="1200" max="6" man="1"/>
    <brk id="1250" max="6" man="1"/>
    <brk id="1300" max="6" man="1"/>
    <brk id="1350" max="6" man="1"/>
    <brk id="1400" max="6" man="1"/>
    <brk id="1450" max="6" man="1"/>
    <brk id="1500" max="6" man="1"/>
    <brk id="1550" max="6"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Zeros="0" topLeftCell="A31" workbookViewId="0">
      <selection activeCell="B13" sqref="B13"/>
    </sheetView>
  </sheetViews>
  <sheetFormatPr baseColWidth="10" defaultColWidth="11.453125" defaultRowHeight="20.149999999999999" customHeight="1" x14ac:dyDescent="0.25"/>
  <cols>
    <col min="1" max="1" width="35.7265625" style="17" customWidth="1"/>
    <col min="2" max="2" width="55.7265625" style="17" customWidth="1"/>
    <col min="3" max="3" width="25.7265625" style="17" customWidth="1"/>
    <col min="4" max="5" width="15.7265625" style="17" customWidth="1"/>
    <col min="6" max="16384" width="11.453125" style="17"/>
  </cols>
  <sheetData>
    <row r="1" spans="1:6" s="20" customFormat="1" ht="20.149999999999999" customHeight="1" x14ac:dyDescent="0.25">
      <c r="A1" s="18" t="s">
        <v>12</v>
      </c>
      <c r="B1" s="18" t="str">
        <f>Comitente</f>
        <v>DIRECCIÓN ARQUITECTURA</v>
      </c>
      <c r="E1" s="19"/>
    </row>
    <row r="2" spans="1:6" s="21" customFormat="1" ht="20.149999999999999" customHeight="1" x14ac:dyDescent="0.25">
      <c r="A2" s="34" t="s">
        <v>13</v>
      </c>
      <c r="B2" s="34" t="str">
        <f>Obra</f>
        <v>CONSOLIDACION ESTRUCTURAL EDIFICIO 9 DE JULIO</v>
      </c>
    </row>
    <row r="3" spans="1:6" s="21" customFormat="1" ht="20.149999999999999" customHeight="1" x14ac:dyDescent="0.25">
      <c r="A3" s="34" t="s">
        <v>22</v>
      </c>
      <c r="B3" s="34" t="str">
        <f>Ubicación</f>
        <v>DEPARTAMENTO CAPITAL</v>
      </c>
    </row>
    <row r="4" spans="1:6" s="21" customFormat="1" ht="20.149999999999999" customHeight="1" x14ac:dyDescent="0.25">
      <c r="A4" s="34" t="s">
        <v>21</v>
      </c>
      <c r="B4" s="35" t="str">
        <f>Licitación_N°</f>
        <v>03/17</v>
      </c>
    </row>
    <row r="5" spans="1:6" s="21" customFormat="1" ht="20.149999999999999" customHeight="1" x14ac:dyDescent="0.25">
      <c r="A5" s="34" t="s">
        <v>14</v>
      </c>
      <c r="B5" s="34"/>
      <c r="C5" s="34">
        <f>Contratista</f>
        <v>0</v>
      </c>
    </row>
    <row r="6" spans="1:6" s="20" customFormat="1" ht="20.149999999999999" customHeight="1" x14ac:dyDescent="0.25">
      <c r="A6" s="18"/>
      <c r="B6" s="18"/>
      <c r="C6" s="18"/>
      <c r="D6" s="18"/>
      <c r="E6" s="18"/>
      <c r="F6" s="18"/>
    </row>
    <row r="7" spans="1:6" ht="20.149999999999999" customHeight="1" x14ac:dyDescent="0.25">
      <c r="A7" s="321" t="s">
        <v>137</v>
      </c>
      <c r="B7" s="322"/>
      <c r="C7" s="322"/>
      <c r="D7" s="322"/>
      <c r="E7" s="323"/>
    </row>
    <row r="8" spans="1:6" ht="20.149999999999999" customHeight="1" x14ac:dyDescent="0.25">
      <c r="A8" s="324" t="s">
        <v>820</v>
      </c>
      <c r="B8" s="325"/>
      <c r="C8" s="326"/>
      <c r="D8" s="326"/>
      <c r="E8" s="327"/>
    </row>
    <row r="10" spans="1:6" ht="20.149999999999999" customHeight="1" x14ac:dyDescent="0.25">
      <c r="A10" s="33"/>
      <c r="B10" s="33"/>
      <c r="C10" s="237" t="s">
        <v>142</v>
      </c>
      <c r="D10" s="238" t="s">
        <v>138</v>
      </c>
      <c r="E10" s="238" t="s">
        <v>139</v>
      </c>
    </row>
    <row r="11" spans="1:6" ht="20.149999999999999" customHeight="1" x14ac:dyDescent="0.25">
      <c r="A11" s="239" t="s">
        <v>140</v>
      </c>
      <c r="B11" s="239"/>
      <c r="C11" s="240">
        <f>SUBTOTAL(9,C12:C30)</f>
        <v>0</v>
      </c>
      <c r="D11" s="46">
        <f>SUBTOTAL(9,D12:D30)</f>
        <v>0</v>
      </c>
      <c r="E11" s="33"/>
    </row>
    <row r="12" spans="1:6" ht="20.149999999999999" customHeight="1" x14ac:dyDescent="0.25">
      <c r="A12" s="202"/>
      <c r="B12" s="202"/>
      <c r="C12" s="247"/>
      <c r="D12" s="43">
        <f>IF($C$11=0,0,C12/$C$11)</f>
        <v>0</v>
      </c>
      <c r="E12" s="43">
        <f>IF($C$48=0,0,C12/$C$48)</f>
        <v>0</v>
      </c>
    </row>
    <row r="13" spans="1:6" ht="20.149999999999999" customHeight="1" x14ac:dyDescent="0.25">
      <c r="A13" s="202"/>
      <c r="B13" s="202"/>
      <c r="C13" s="247"/>
      <c r="D13" s="43">
        <f t="shared" ref="D13:D30" si="0">IF($C$11=0,0,C13/$C$11)</f>
        <v>0</v>
      </c>
      <c r="E13" s="43">
        <f t="shared" ref="E13:E30" si="1">IF($C$48=0,0,C13/$C$48)</f>
        <v>0</v>
      </c>
    </row>
    <row r="14" spans="1:6" ht="20.149999999999999" customHeight="1" x14ac:dyDescent="0.25">
      <c r="A14" s="202"/>
      <c r="B14" s="202"/>
      <c r="C14" s="247"/>
      <c r="D14" s="43">
        <f t="shared" si="0"/>
        <v>0</v>
      </c>
      <c r="E14" s="43">
        <f t="shared" si="1"/>
        <v>0</v>
      </c>
    </row>
    <row r="15" spans="1:6" ht="20.149999999999999" customHeight="1" x14ac:dyDescent="0.25">
      <c r="A15" s="202"/>
      <c r="B15" s="202"/>
      <c r="C15" s="247"/>
      <c r="D15" s="43">
        <f t="shared" si="0"/>
        <v>0</v>
      </c>
      <c r="E15" s="43">
        <f t="shared" si="1"/>
        <v>0</v>
      </c>
    </row>
    <row r="16" spans="1:6" ht="20.149999999999999" customHeight="1" x14ac:dyDescent="0.25">
      <c r="A16" s="202"/>
      <c r="B16" s="202"/>
      <c r="C16" s="247"/>
      <c r="D16" s="43">
        <f t="shared" si="0"/>
        <v>0</v>
      </c>
      <c r="E16" s="43">
        <f t="shared" si="1"/>
        <v>0</v>
      </c>
    </row>
    <row r="17" spans="1:5" ht="20.149999999999999" customHeight="1" x14ac:dyDescent="0.25">
      <c r="A17" s="202"/>
      <c r="B17" s="202"/>
      <c r="C17" s="247"/>
      <c r="D17" s="43">
        <f t="shared" si="0"/>
        <v>0</v>
      </c>
      <c r="E17" s="43">
        <f t="shared" si="1"/>
        <v>0</v>
      </c>
    </row>
    <row r="18" spans="1:5" ht="20.149999999999999" customHeight="1" x14ac:dyDescent="0.25">
      <c r="A18" s="202"/>
      <c r="B18" s="202"/>
      <c r="C18" s="247"/>
      <c r="D18" s="43">
        <f t="shared" si="0"/>
        <v>0</v>
      </c>
      <c r="E18" s="43">
        <f t="shared" si="1"/>
        <v>0</v>
      </c>
    </row>
    <row r="19" spans="1:5" ht="20.149999999999999" customHeight="1" x14ac:dyDescent="0.25">
      <c r="A19" s="202"/>
      <c r="B19" s="202"/>
      <c r="C19" s="247"/>
      <c r="D19" s="43">
        <f t="shared" si="0"/>
        <v>0</v>
      </c>
      <c r="E19" s="43">
        <f t="shared" si="1"/>
        <v>0</v>
      </c>
    </row>
    <row r="20" spans="1:5" ht="20.149999999999999" customHeight="1" x14ac:dyDescent="0.25">
      <c r="A20" s="202"/>
      <c r="B20" s="202"/>
      <c r="C20" s="247"/>
      <c r="D20" s="43">
        <f t="shared" ref="D20" si="2">IF($C$11=0,0,C20/$C$11)</f>
        <v>0</v>
      </c>
      <c r="E20" s="43">
        <f t="shared" si="1"/>
        <v>0</v>
      </c>
    </row>
    <row r="21" spans="1:5" ht="20.149999999999999" customHeight="1" x14ac:dyDescent="0.25">
      <c r="A21" s="202"/>
      <c r="B21" s="202"/>
      <c r="C21" s="247"/>
      <c r="D21" s="43">
        <f t="shared" si="0"/>
        <v>0</v>
      </c>
      <c r="E21" s="43">
        <f t="shared" ref="E21:E28" si="3">IF($C$48=0,0,C21/$C$48)</f>
        <v>0</v>
      </c>
    </row>
    <row r="22" spans="1:5" ht="20.149999999999999" customHeight="1" x14ac:dyDescent="0.25">
      <c r="A22" s="202"/>
      <c r="B22" s="202"/>
      <c r="C22" s="247"/>
      <c r="D22" s="43">
        <f t="shared" si="0"/>
        <v>0</v>
      </c>
      <c r="E22" s="43">
        <f t="shared" si="3"/>
        <v>0</v>
      </c>
    </row>
    <row r="23" spans="1:5" ht="20.149999999999999" customHeight="1" x14ac:dyDescent="0.25">
      <c r="A23" s="202"/>
      <c r="B23" s="202"/>
      <c r="C23" s="247"/>
      <c r="D23" s="43">
        <f t="shared" si="0"/>
        <v>0</v>
      </c>
      <c r="E23" s="43">
        <f t="shared" si="3"/>
        <v>0</v>
      </c>
    </row>
    <row r="24" spans="1:5" ht="20.149999999999999" customHeight="1" x14ac:dyDescent="0.25">
      <c r="A24" s="202"/>
      <c r="B24" s="202"/>
      <c r="C24" s="247"/>
      <c r="D24" s="43">
        <f t="shared" si="0"/>
        <v>0</v>
      </c>
      <c r="E24" s="43">
        <f t="shared" si="3"/>
        <v>0</v>
      </c>
    </row>
    <row r="25" spans="1:5" ht="20.149999999999999" customHeight="1" x14ac:dyDescent="0.25">
      <c r="A25" s="202"/>
      <c r="B25" s="202"/>
      <c r="C25" s="247"/>
      <c r="D25" s="43">
        <f t="shared" si="0"/>
        <v>0</v>
      </c>
      <c r="E25" s="43">
        <f t="shared" si="3"/>
        <v>0</v>
      </c>
    </row>
    <row r="26" spans="1:5" ht="20.149999999999999" customHeight="1" x14ac:dyDescent="0.25">
      <c r="A26" s="202"/>
      <c r="B26" s="202"/>
      <c r="C26" s="247"/>
      <c r="D26" s="43">
        <f t="shared" si="0"/>
        <v>0</v>
      </c>
      <c r="E26" s="43">
        <f t="shared" si="3"/>
        <v>0</v>
      </c>
    </row>
    <row r="27" spans="1:5" ht="20.149999999999999" customHeight="1" x14ac:dyDescent="0.25">
      <c r="A27" s="202"/>
      <c r="B27" s="202"/>
      <c r="C27" s="247"/>
      <c r="D27" s="43">
        <f t="shared" si="0"/>
        <v>0</v>
      </c>
      <c r="E27" s="43">
        <f t="shared" si="3"/>
        <v>0</v>
      </c>
    </row>
    <row r="28" spans="1:5" ht="20.149999999999999" customHeight="1" x14ac:dyDescent="0.25">
      <c r="A28" s="202"/>
      <c r="B28" s="202"/>
      <c r="C28" s="247"/>
      <c r="D28" s="43">
        <f t="shared" si="0"/>
        <v>0</v>
      </c>
      <c r="E28" s="43">
        <f t="shared" si="3"/>
        <v>0</v>
      </c>
    </row>
    <row r="29" spans="1:5" ht="20.149999999999999" customHeight="1" x14ac:dyDescent="0.25">
      <c r="A29" s="202"/>
      <c r="B29" s="202"/>
      <c r="C29" s="247"/>
      <c r="D29" s="43">
        <f t="shared" si="0"/>
        <v>0</v>
      </c>
      <c r="E29" s="43">
        <f t="shared" si="1"/>
        <v>0</v>
      </c>
    </row>
    <row r="30" spans="1:5" ht="20.149999999999999" customHeight="1" x14ac:dyDescent="0.25">
      <c r="A30" s="202"/>
      <c r="B30" s="202"/>
      <c r="C30" s="247"/>
      <c r="D30" s="43">
        <f t="shared" si="0"/>
        <v>0</v>
      </c>
      <c r="E30" s="43">
        <f t="shared" si="1"/>
        <v>0</v>
      </c>
    </row>
    <row r="31" spans="1:5" ht="20.149999999999999" customHeight="1" x14ac:dyDescent="0.25">
      <c r="A31" s="241"/>
      <c r="B31" s="20"/>
      <c r="C31" s="20"/>
      <c r="D31" s="20"/>
      <c r="E31" s="242"/>
    </row>
    <row r="32" spans="1:5" ht="20.149999999999999" customHeight="1" x14ac:dyDescent="0.25">
      <c r="A32" s="243" t="s">
        <v>141</v>
      </c>
      <c r="B32" s="274"/>
      <c r="C32" s="232">
        <f>SUBTOTAL(9,C33:C46)</f>
        <v>0</v>
      </c>
      <c r="D32" s="233">
        <f>SUBTOTAL(9,D33:D53)</f>
        <v>0</v>
      </c>
      <c r="E32" s="242"/>
    </row>
    <row r="33" spans="1:5" ht="20.149999999999999" customHeight="1" x14ac:dyDescent="0.25">
      <c r="A33" s="248"/>
      <c r="B33" s="248"/>
      <c r="C33" s="236"/>
      <c r="D33" s="43">
        <f>IF($C$32=0,0,C33/$C$32)</f>
        <v>0</v>
      </c>
      <c r="E33" s="43">
        <f t="shared" ref="E33:E46" si="4">IF($C$48=0,0,C33/$C$48)</f>
        <v>0</v>
      </c>
    </row>
    <row r="34" spans="1:5" ht="20.149999999999999" customHeight="1" x14ac:dyDescent="0.25">
      <c r="A34" s="248"/>
      <c r="B34" s="248"/>
      <c r="C34" s="236"/>
      <c r="D34" s="43">
        <f t="shared" ref="D34:D46" si="5">IF($C$32=0,0,C34/$C$32)</f>
        <v>0</v>
      </c>
      <c r="E34" s="43">
        <f t="shared" si="4"/>
        <v>0</v>
      </c>
    </row>
    <row r="35" spans="1:5" ht="20.149999999999999" customHeight="1" x14ac:dyDescent="0.25">
      <c r="A35" s="248"/>
      <c r="B35" s="248"/>
      <c r="C35" s="236"/>
      <c r="D35" s="43">
        <f t="shared" si="5"/>
        <v>0</v>
      </c>
      <c r="E35" s="43">
        <f t="shared" si="4"/>
        <v>0</v>
      </c>
    </row>
    <row r="36" spans="1:5" ht="20.149999999999999" customHeight="1" x14ac:dyDescent="0.25">
      <c r="A36" s="248"/>
      <c r="B36" s="248"/>
      <c r="C36" s="236"/>
      <c r="D36" s="43">
        <f t="shared" si="5"/>
        <v>0</v>
      </c>
      <c r="E36" s="43">
        <f t="shared" ref="E36:E42" si="6">IF($C$48=0,0,C36/$C$48)</f>
        <v>0</v>
      </c>
    </row>
    <row r="37" spans="1:5" ht="20.149999999999999" customHeight="1" x14ac:dyDescent="0.25">
      <c r="A37" s="248"/>
      <c r="B37" s="248"/>
      <c r="C37" s="236"/>
      <c r="D37" s="43">
        <f t="shared" si="5"/>
        <v>0</v>
      </c>
      <c r="E37" s="43">
        <f t="shared" si="6"/>
        <v>0</v>
      </c>
    </row>
    <row r="38" spans="1:5" ht="20.149999999999999" customHeight="1" x14ac:dyDescent="0.25">
      <c r="A38" s="248"/>
      <c r="B38" s="248"/>
      <c r="C38" s="236"/>
      <c r="D38" s="43">
        <f t="shared" si="5"/>
        <v>0</v>
      </c>
      <c r="E38" s="43">
        <f t="shared" si="6"/>
        <v>0</v>
      </c>
    </row>
    <row r="39" spans="1:5" ht="20.149999999999999" customHeight="1" x14ac:dyDescent="0.25">
      <c r="A39" s="248"/>
      <c r="B39" s="248"/>
      <c r="C39" s="236"/>
      <c r="D39" s="43">
        <f t="shared" ref="D39:D40" si="7">IF($C$32=0,0,C39/$C$32)</f>
        <v>0</v>
      </c>
      <c r="E39" s="43">
        <f t="shared" ref="E39:E40" si="8">IF($C$48=0,0,C39/$C$48)</f>
        <v>0</v>
      </c>
    </row>
    <row r="40" spans="1:5" ht="20.149999999999999" customHeight="1" x14ac:dyDescent="0.25">
      <c r="A40" s="248"/>
      <c r="B40" s="248"/>
      <c r="C40" s="236"/>
      <c r="D40" s="43">
        <f t="shared" si="7"/>
        <v>0</v>
      </c>
      <c r="E40" s="43">
        <f t="shared" si="8"/>
        <v>0</v>
      </c>
    </row>
    <row r="41" spans="1:5" ht="20.149999999999999" customHeight="1" x14ac:dyDescent="0.25">
      <c r="A41" s="248"/>
      <c r="B41" s="248"/>
      <c r="C41" s="236"/>
      <c r="D41" s="43">
        <f t="shared" si="5"/>
        <v>0</v>
      </c>
      <c r="E41" s="43">
        <f t="shared" si="6"/>
        <v>0</v>
      </c>
    </row>
    <row r="42" spans="1:5" ht="20.149999999999999" customHeight="1" x14ac:dyDescent="0.25">
      <c r="A42" s="248"/>
      <c r="B42" s="248"/>
      <c r="C42" s="236"/>
      <c r="D42" s="43">
        <f t="shared" si="5"/>
        <v>0</v>
      </c>
      <c r="E42" s="43">
        <f t="shared" si="6"/>
        <v>0</v>
      </c>
    </row>
    <row r="43" spans="1:5" ht="20.149999999999999" customHeight="1" x14ac:dyDescent="0.25">
      <c r="A43" s="248"/>
      <c r="B43" s="248"/>
      <c r="C43" s="236"/>
      <c r="D43" s="43">
        <f t="shared" si="5"/>
        <v>0</v>
      </c>
      <c r="E43" s="43">
        <f t="shared" si="4"/>
        <v>0</v>
      </c>
    </row>
    <row r="44" spans="1:5" ht="20.149999999999999" customHeight="1" x14ac:dyDescent="0.25">
      <c r="A44" s="248"/>
      <c r="B44" s="248"/>
      <c r="C44" s="236"/>
      <c r="D44" s="43">
        <f t="shared" si="5"/>
        <v>0</v>
      </c>
      <c r="E44" s="43">
        <f t="shared" si="4"/>
        <v>0</v>
      </c>
    </row>
    <row r="45" spans="1:5" ht="20.149999999999999" customHeight="1" x14ac:dyDescent="0.25">
      <c r="A45" s="248"/>
      <c r="B45" s="248"/>
      <c r="C45" s="236"/>
      <c r="D45" s="43">
        <f t="shared" si="5"/>
        <v>0</v>
      </c>
      <c r="E45" s="43">
        <f t="shared" si="4"/>
        <v>0</v>
      </c>
    </row>
    <row r="46" spans="1:5" ht="20.149999999999999" customHeight="1" x14ac:dyDescent="0.25">
      <c r="A46" s="248"/>
      <c r="B46" s="248"/>
      <c r="C46" s="236"/>
      <c r="D46" s="43">
        <f t="shared" si="5"/>
        <v>0</v>
      </c>
      <c r="E46" s="43">
        <f t="shared" si="4"/>
        <v>0</v>
      </c>
    </row>
    <row r="47" spans="1:5" ht="20.149999999999999" customHeight="1" x14ac:dyDescent="0.25">
      <c r="A47" s="241"/>
      <c r="B47" s="20"/>
      <c r="C47" s="20"/>
      <c r="D47" s="20"/>
      <c r="E47" s="242"/>
    </row>
    <row r="48" spans="1:5" ht="20.149999999999999" customHeight="1" x14ac:dyDescent="0.25">
      <c r="A48" s="38" t="s">
        <v>821</v>
      </c>
      <c r="B48" s="267"/>
      <c r="C48" s="244">
        <f>SUBTOTAL(9,C11:C46)</f>
        <v>0</v>
      </c>
      <c r="D48" s="245"/>
      <c r="E48" s="246">
        <f>SUBTOTAL(9,E11:E46)</f>
        <v>0</v>
      </c>
    </row>
    <row r="49" spans="3:5" ht="20.149999999999999" customHeight="1" x14ac:dyDescent="0.25">
      <c r="E49" s="234"/>
    </row>
    <row r="50" spans="3:5" ht="20.149999999999999" customHeight="1" x14ac:dyDescent="0.25">
      <c r="D50" s="235"/>
    </row>
    <row r="51" spans="3:5" ht="20.149999999999999" customHeight="1" x14ac:dyDescent="0.25">
      <c r="C51" s="27"/>
    </row>
  </sheetData>
  <mergeCells count="2">
    <mergeCell ref="A7:E7"/>
    <mergeCell ref="A8:E8"/>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9"/>
  <sheetViews>
    <sheetView showGridLines="0" zoomScaleNormal="100" workbookViewId="0">
      <selection activeCell="D13" sqref="D13"/>
    </sheetView>
  </sheetViews>
  <sheetFormatPr baseColWidth="10" defaultColWidth="11.453125" defaultRowHeight="10" x14ac:dyDescent="0.25"/>
  <cols>
    <col min="1" max="1" width="6.1796875" style="85" customWidth="1"/>
    <col min="2" max="2" width="1.453125" style="85" customWidth="1"/>
    <col min="3" max="3" width="2.7265625" style="83" customWidth="1"/>
    <col min="4" max="4" width="22" style="85" bestFit="1" customWidth="1"/>
    <col min="5" max="5" width="33.81640625" style="85" customWidth="1"/>
    <col min="6" max="7" width="10.7265625" style="85" customWidth="1"/>
    <col min="8" max="16384" width="11.453125" style="85"/>
  </cols>
  <sheetData>
    <row r="1" spans="1:7" s="81" customFormat="1" ht="10.5" x14ac:dyDescent="0.25">
      <c r="A1" s="81" t="s">
        <v>651</v>
      </c>
      <c r="C1" s="82"/>
    </row>
    <row r="3" spans="1:7" ht="12.75" customHeight="1" x14ac:dyDescent="0.25">
      <c r="A3" s="83" t="s">
        <v>147</v>
      </c>
      <c r="B3" s="84"/>
      <c r="C3" s="84"/>
      <c r="D3" s="328" t="s">
        <v>452</v>
      </c>
      <c r="E3" s="328" t="s">
        <v>148</v>
      </c>
      <c r="F3" s="84"/>
      <c r="G3" s="84"/>
    </row>
    <row r="4" spans="1:7" ht="12" x14ac:dyDescent="0.25">
      <c r="A4" s="83" t="s">
        <v>149</v>
      </c>
      <c r="B4" s="84"/>
      <c r="C4" s="84"/>
      <c r="D4" s="328"/>
      <c r="E4" s="328"/>
      <c r="F4" s="84"/>
      <c r="G4" s="84"/>
    </row>
    <row r="5" spans="1:7" ht="10.5" x14ac:dyDescent="0.25">
      <c r="A5" s="82"/>
      <c r="B5" s="82"/>
      <c r="C5" s="82"/>
      <c r="D5" s="82"/>
      <c r="E5" s="82"/>
      <c r="F5" s="82"/>
      <c r="G5" s="82"/>
    </row>
    <row r="6" spans="1:7" ht="11.25" customHeight="1" x14ac:dyDescent="0.25">
      <c r="A6" s="86">
        <v>37210</v>
      </c>
      <c r="B6" s="87" t="s">
        <v>150</v>
      </c>
      <c r="C6" s="83">
        <v>51</v>
      </c>
      <c r="D6" s="83" t="str">
        <f>CONCATENATE("INDEC-CM - ",A6,B6,C6)</f>
        <v>INDEC-CM - 37210-51</v>
      </c>
      <c r="E6" s="85" t="s">
        <v>151</v>
      </c>
    </row>
    <row r="7" spans="1:7" x14ac:dyDescent="0.25">
      <c r="A7" s="86">
        <v>37210</v>
      </c>
      <c r="B7" s="87" t="s">
        <v>150</v>
      </c>
      <c r="C7" s="83">
        <v>52</v>
      </c>
      <c r="D7" s="83" t="str">
        <f t="shared" ref="D7:D70" si="0">CONCATENATE("INDEC-CM - ",A7,B7,C7)</f>
        <v>INDEC-CM - 37210-52</v>
      </c>
      <c r="E7" s="85" t="s">
        <v>152</v>
      </c>
    </row>
    <row r="8" spans="1:7" x14ac:dyDescent="0.25">
      <c r="A8" s="86">
        <v>42911</v>
      </c>
      <c r="B8" s="87" t="s">
        <v>150</v>
      </c>
      <c r="C8" s="83">
        <v>81</v>
      </c>
      <c r="D8" s="83" t="str">
        <f t="shared" si="0"/>
        <v>INDEC-CM - 42911-81</v>
      </c>
      <c r="E8" s="88" t="s">
        <v>153</v>
      </c>
      <c r="F8" s="88"/>
      <c r="G8" s="88"/>
    </row>
    <row r="9" spans="1:7" x14ac:dyDescent="0.25">
      <c r="A9" s="86">
        <v>41242</v>
      </c>
      <c r="B9" s="87" t="s">
        <v>150</v>
      </c>
      <c r="C9" s="83">
        <v>11</v>
      </c>
      <c r="D9" s="83" t="str">
        <f t="shared" si="0"/>
        <v>INDEC-CM - 41242-11</v>
      </c>
      <c r="E9" s="88" t="s">
        <v>154</v>
      </c>
      <c r="F9" s="88"/>
      <c r="G9" s="88"/>
    </row>
    <row r="10" spans="1:7" x14ac:dyDescent="0.25">
      <c r="A10" s="86">
        <v>37440</v>
      </c>
      <c r="B10" s="87" t="s">
        <v>150</v>
      </c>
      <c r="C10" s="83">
        <v>21</v>
      </c>
      <c r="D10" s="83" t="str">
        <f t="shared" si="0"/>
        <v>INDEC-CM - 37440-21</v>
      </c>
      <c r="E10" s="85" t="s">
        <v>155</v>
      </c>
    </row>
    <row r="11" spans="1:7" x14ac:dyDescent="0.25">
      <c r="A11" s="86">
        <v>38130</v>
      </c>
      <c r="B11" s="87" t="s">
        <v>150</v>
      </c>
      <c r="C11" s="83">
        <v>13</v>
      </c>
      <c r="D11" s="83" t="str">
        <f t="shared" si="0"/>
        <v>INDEC-CM - 38130-13</v>
      </c>
      <c r="E11" s="88" t="s">
        <v>156</v>
      </c>
      <c r="F11" s="88"/>
      <c r="G11" s="88"/>
    </row>
    <row r="12" spans="1:7" x14ac:dyDescent="0.25">
      <c r="A12" s="86">
        <v>38130</v>
      </c>
      <c r="B12" s="87" t="s">
        <v>150</v>
      </c>
      <c r="C12" s="83">
        <v>12</v>
      </c>
      <c r="D12" s="83" t="str">
        <f t="shared" si="0"/>
        <v>INDEC-CM - 38130-12</v>
      </c>
      <c r="E12" s="88" t="s">
        <v>157</v>
      </c>
      <c r="F12" s="88"/>
      <c r="G12" s="88"/>
    </row>
    <row r="13" spans="1:7" x14ac:dyDescent="0.25">
      <c r="A13" s="86">
        <v>38130</v>
      </c>
      <c r="B13" s="87" t="s">
        <v>150</v>
      </c>
      <c r="C13" s="83">
        <v>11</v>
      </c>
      <c r="D13" s="83" t="str">
        <f t="shared" si="0"/>
        <v>INDEC-CM - 38130-11</v>
      </c>
      <c r="E13" s="88" t="s">
        <v>158</v>
      </c>
      <c r="F13" s="88"/>
      <c r="G13" s="88"/>
    </row>
    <row r="14" spans="1:7" x14ac:dyDescent="0.25">
      <c r="A14" s="86">
        <v>27230</v>
      </c>
      <c r="B14" s="87" t="s">
        <v>150</v>
      </c>
      <c r="C14" s="83">
        <v>11</v>
      </c>
      <c r="D14" s="83" t="str">
        <f t="shared" si="0"/>
        <v>INDEC-CM - 27230-11</v>
      </c>
      <c r="E14" s="88" t="s">
        <v>159</v>
      </c>
      <c r="F14" s="88"/>
      <c r="G14" s="88"/>
    </row>
    <row r="15" spans="1:7" x14ac:dyDescent="0.25">
      <c r="A15" s="86">
        <v>44821</v>
      </c>
      <c r="B15" s="87" t="s">
        <v>150</v>
      </c>
      <c r="C15" s="83">
        <v>11</v>
      </c>
      <c r="D15" s="83" t="str">
        <f t="shared" si="0"/>
        <v>INDEC-CM - 44821-11</v>
      </c>
      <c r="E15" s="85" t="s">
        <v>160</v>
      </c>
    </row>
    <row r="16" spans="1:7" x14ac:dyDescent="0.25">
      <c r="A16" s="86">
        <v>37560</v>
      </c>
      <c r="B16" s="87" t="s">
        <v>150</v>
      </c>
      <c r="C16" s="83">
        <v>11</v>
      </c>
      <c r="D16" s="83" t="str">
        <f t="shared" si="0"/>
        <v>INDEC-CM - 37560-11</v>
      </c>
      <c r="E16" s="88" t="s">
        <v>161</v>
      </c>
      <c r="F16" s="88"/>
      <c r="G16" s="88"/>
    </row>
    <row r="17" spans="1:7" x14ac:dyDescent="0.25">
      <c r="A17" s="86">
        <v>15400</v>
      </c>
      <c r="B17" s="87" t="s">
        <v>150</v>
      </c>
      <c r="C17" s="83">
        <v>11</v>
      </c>
      <c r="D17" s="83" t="str">
        <f t="shared" si="0"/>
        <v>INDEC-CM - 15400-11</v>
      </c>
      <c r="E17" s="88" t="s">
        <v>162</v>
      </c>
      <c r="F17" s="88"/>
      <c r="G17" s="88"/>
    </row>
    <row r="18" spans="1:7" x14ac:dyDescent="0.25">
      <c r="A18" s="86">
        <v>15310</v>
      </c>
      <c r="B18" s="87" t="s">
        <v>150</v>
      </c>
      <c r="C18" s="83">
        <v>11</v>
      </c>
      <c r="D18" s="83" t="str">
        <f t="shared" si="0"/>
        <v>INDEC-CM - 15310-11</v>
      </c>
      <c r="E18" s="85" t="s">
        <v>163</v>
      </c>
    </row>
    <row r="19" spans="1:7" x14ac:dyDescent="0.25">
      <c r="A19" s="86">
        <v>46531</v>
      </c>
      <c r="B19" s="87" t="s">
        <v>150</v>
      </c>
      <c r="C19" s="83">
        <v>11</v>
      </c>
      <c r="D19" s="83" t="str">
        <f t="shared" si="0"/>
        <v>INDEC-CM - 46531-11</v>
      </c>
      <c r="E19" s="88" t="s">
        <v>164</v>
      </c>
      <c r="F19" s="88"/>
      <c r="G19" s="88"/>
    </row>
    <row r="20" spans="1:7" x14ac:dyDescent="0.25">
      <c r="A20" s="86">
        <v>43540</v>
      </c>
      <c r="B20" s="87" t="s">
        <v>150</v>
      </c>
      <c r="C20" s="83">
        <v>11</v>
      </c>
      <c r="D20" s="83" t="str">
        <f t="shared" si="0"/>
        <v>INDEC-CM - 43540-11</v>
      </c>
      <c r="E20" s="85" t="s">
        <v>165</v>
      </c>
    </row>
    <row r="21" spans="1:7" x14ac:dyDescent="0.25">
      <c r="A21" s="86">
        <v>43540</v>
      </c>
      <c r="B21" s="87" t="s">
        <v>150</v>
      </c>
      <c r="C21" s="83">
        <v>12</v>
      </c>
      <c r="D21" s="83" t="str">
        <f t="shared" si="0"/>
        <v>INDEC-CM - 43540-12</v>
      </c>
      <c r="E21" s="85" t="s">
        <v>166</v>
      </c>
    </row>
    <row r="22" spans="1:7" x14ac:dyDescent="0.25">
      <c r="A22" s="86">
        <v>37370</v>
      </c>
      <c r="B22" s="87" t="s">
        <v>150</v>
      </c>
      <c r="C22" s="83">
        <v>21</v>
      </c>
      <c r="D22" s="83" t="str">
        <f t="shared" si="0"/>
        <v>INDEC-CM - 37370-21</v>
      </c>
      <c r="E22" s="85" t="s">
        <v>167</v>
      </c>
    </row>
    <row r="23" spans="1:7" x14ac:dyDescent="0.25">
      <c r="A23" s="86">
        <v>37370</v>
      </c>
      <c r="B23" s="87" t="s">
        <v>150</v>
      </c>
      <c r="C23" s="83">
        <v>11</v>
      </c>
      <c r="D23" s="83" t="str">
        <f t="shared" si="0"/>
        <v>INDEC-CM - 37370-11</v>
      </c>
      <c r="E23" s="85" t="s">
        <v>168</v>
      </c>
    </row>
    <row r="24" spans="1:7" x14ac:dyDescent="0.25">
      <c r="A24" s="86">
        <v>37370</v>
      </c>
      <c r="B24" s="87" t="s">
        <v>150</v>
      </c>
      <c r="C24" s="83">
        <v>12</v>
      </c>
      <c r="D24" s="83" t="str">
        <f t="shared" si="0"/>
        <v>INDEC-CM - 37370-12</v>
      </c>
      <c r="E24" s="85" t="s">
        <v>169</v>
      </c>
    </row>
    <row r="25" spans="1:7" x14ac:dyDescent="0.25">
      <c r="A25" s="86">
        <v>37690</v>
      </c>
      <c r="B25" s="87" t="s">
        <v>150</v>
      </c>
      <c r="C25" s="83">
        <v>11</v>
      </c>
      <c r="D25" s="83" t="str">
        <f t="shared" si="0"/>
        <v>INDEC-CM - 37690-11</v>
      </c>
      <c r="E25" s="85" t="s">
        <v>170</v>
      </c>
    </row>
    <row r="26" spans="1:7" x14ac:dyDescent="0.25">
      <c r="A26" s="86">
        <v>42911</v>
      </c>
      <c r="B26" s="87" t="s">
        <v>150</v>
      </c>
      <c r="C26" s="83">
        <v>11</v>
      </c>
      <c r="D26" s="83" t="str">
        <f t="shared" si="0"/>
        <v>INDEC-CM - 42911-11</v>
      </c>
      <c r="E26" s="85" t="s">
        <v>171</v>
      </c>
    </row>
    <row r="27" spans="1:7" x14ac:dyDescent="0.25">
      <c r="A27" s="86">
        <v>37129</v>
      </c>
      <c r="B27" s="87" t="s">
        <v>150</v>
      </c>
      <c r="C27" s="83">
        <v>11</v>
      </c>
      <c r="D27" s="83" t="str">
        <f t="shared" si="0"/>
        <v>INDEC-CM - 37129-11</v>
      </c>
      <c r="E27" s="85" t="s">
        <v>172</v>
      </c>
    </row>
    <row r="28" spans="1:7" x14ac:dyDescent="0.25">
      <c r="A28" s="86">
        <v>35110</v>
      </c>
      <c r="B28" s="87" t="s">
        <v>150</v>
      </c>
      <c r="C28" s="83">
        <v>41</v>
      </c>
      <c r="D28" s="83" t="str">
        <f t="shared" si="0"/>
        <v>INDEC-CM - 35110-41</v>
      </c>
      <c r="E28" s="85" t="s">
        <v>173</v>
      </c>
    </row>
    <row r="29" spans="1:7" x14ac:dyDescent="0.25">
      <c r="A29" s="86">
        <v>37210</v>
      </c>
      <c r="B29" s="87" t="s">
        <v>150</v>
      </c>
      <c r="C29" s="83">
        <v>23</v>
      </c>
      <c r="D29" s="83" t="str">
        <f t="shared" si="0"/>
        <v>INDEC-CM - 37210-23</v>
      </c>
      <c r="E29" s="85" t="s">
        <v>174</v>
      </c>
    </row>
    <row r="30" spans="1:7" x14ac:dyDescent="0.25">
      <c r="A30" s="86">
        <v>37210</v>
      </c>
      <c r="B30" s="87" t="s">
        <v>150</v>
      </c>
      <c r="C30" s="83">
        <v>22</v>
      </c>
      <c r="D30" s="83" t="str">
        <f t="shared" si="0"/>
        <v>INDEC-CM - 37210-22</v>
      </c>
      <c r="E30" s="85" t="s">
        <v>175</v>
      </c>
    </row>
    <row r="31" spans="1:7" x14ac:dyDescent="0.25">
      <c r="A31" s="86">
        <v>37210</v>
      </c>
      <c r="B31" s="87" t="s">
        <v>150</v>
      </c>
      <c r="C31" s="83">
        <v>21</v>
      </c>
      <c r="D31" s="83" t="str">
        <f t="shared" si="0"/>
        <v>INDEC-CM - 37210-21</v>
      </c>
      <c r="E31" s="85" t="s">
        <v>176</v>
      </c>
    </row>
    <row r="32" spans="1:7" x14ac:dyDescent="0.25">
      <c r="A32" s="86">
        <v>41543</v>
      </c>
      <c r="B32" s="87" t="s">
        <v>150</v>
      </c>
      <c r="C32" s="83">
        <v>21</v>
      </c>
      <c r="D32" s="83" t="str">
        <f t="shared" si="0"/>
        <v>INDEC-CM - 41543-21</v>
      </c>
      <c r="E32" s="85" t="s">
        <v>177</v>
      </c>
    </row>
    <row r="33" spans="1:5" x14ac:dyDescent="0.25">
      <c r="A33" s="86">
        <v>46340</v>
      </c>
      <c r="B33" s="87" t="s">
        <v>150</v>
      </c>
      <c r="C33" s="83">
        <v>31</v>
      </c>
      <c r="D33" s="83" t="str">
        <f t="shared" si="0"/>
        <v>INDEC-CM - 46340-31</v>
      </c>
      <c r="E33" s="85" t="s">
        <v>178</v>
      </c>
    </row>
    <row r="34" spans="1:5" x14ac:dyDescent="0.25">
      <c r="A34" s="86">
        <v>46320</v>
      </c>
      <c r="B34" s="87" t="s">
        <v>150</v>
      </c>
      <c r="C34" s="83">
        <v>11</v>
      </c>
      <c r="D34" s="83" t="str">
        <f t="shared" si="0"/>
        <v>INDEC-CM - 46320-11</v>
      </c>
      <c r="E34" s="85" t="s">
        <v>179</v>
      </c>
    </row>
    <row r="35" spans="1:5" x14ac:dyDescent="0.25">
      <c r="A35" s="86">
        <v>46340</v>
      </c>
      <c r="B35" s="87" t="s">
        <v>150</v>
      </c>
      <c r="C35" s="83">
        <v>11</v>
      </c>
      <c r="D35" s="83" t="str">
        <f t="shared" si="0"/>
        <v>INDEC-CM - 46340-11</v>
      </c>
      <c r="E35" s="85" t="s">
        <v>180</v>
      </c>
    </row>
    <row r="36" spans="1:5" x14ac:dyDescent="0.25">
      <c r="A36" s="86">
        <v>46340</v>
      </c>
      <c r="B36" s="87" t="s">
        <v>150</v>
      </c>
      <c r="C36" s="83">
        <v>12</v>
      </c>
      <c r="D36" s="83" t="str">
        <f t="shared" si="0"/>
        <v>INDEC-CM - 46340-12</v>
      </c>
      <c r="E36" s="85" t="s">
        <v>181</v>
      </c>
    </row>
    <row r="37" spans="1:5" x14ac:dyDescent="0.25">
      <c r="A37" s="86">
        <v>46340</v>
      </c>
      <c r="B37" s="87" t="s">
        <v>150</v>
      </c>
      <c r="C37" s="83">
        <v>21</v>
      </c>
      <c r="D37" s="83" t="str">
        <f t="shared" si="0"/>
        <v>INDEC-CM - 46340-21</v>
      </c>
      <c r="E37" s="85" t="s">
        <v>182</v>
      </c>
    </row>
    <row r="38" spans="1:5" x14ac:dyDescent="0.25">
      <c r="A38" s="86">
        <v>46212</v>
      </c>
      <c r="B38" s="87" t="s">
        <v>150</v>
      </c>
      <c r="C38" s="83">
        <v>21</v>
      </c>
      <c r="D38" s="83" t="str">
        <f t="shared" si="0"/>
        <v>INDEC-CM - 46212-21</v>
      </c>
      <c r="E38" s="85" t="s">
        <v>183</v>
      </c>
    </row>
    <row r="39" spans="1:5" x14ac:dyDescent="0.25">
      <c r="A39" s="86">
        <v>42999</v>
      </c>
      <c r="B39" s="87" t="s">
        <v>150</v>
      </c>
      <c r="C39" s="83">
        <v>23</v>
      </c>
      <c r="D39" s="83" t="str">
        <f t="shared" si="0"/>
        <v>INDEC-CM - 42999-23</v>
      </c>
      <c r="E39" s="85" t="s">
        <v>184</v>
      </c>
    </row>
    <row r="40" spans="1:5" x14ac:dyDescent="0.25">
      <c r="A40" s="86">
        <v>42999</v>
      </c>
      <c r="B40" s="87" t="s">
        <v>150</v>
      </c>
      <c r="C40" s="83">
        <v>21</v>
      </c>
      <c r="D40" s="83" t="str">
        <f t="shared" si="0"/>
        <v>INDEC-CM - 42999-21</v>
      </c>
      <c r="E40" s="85" t="s">
        <v>185</v>
      </c>
    </row>
    <row r="41" spans="1:5" x14ac:dyDescent="0.25">
      <c r="A41" s="86">
        <v>42999</v>
      </c>
      <c r="B41" s="87" t="s">
        <v>150</v>
      </c>
      <c r="C41" s="83">
        <v>31</v>
      </c>
      <c r="D41" s="83" t="str">
        <f t="shared" si="0"/>
        <v>INDEC-CM - 42999-31</v>
      </c>
      <c r="E41" s="85" t="s">
        <v>186</v>
      </c>
    </row>
    <row r="42" spans="1:5" x14ac:dyDescent="0.25">
      <c r="A42" s="86">
        <v>42999</v>
      </c>
      <c r="B42" s="87" t="s">
        <v>150</v>
      </c>
      <c r="C42" s="83">
        <v>22</v>
      </c>
      <c r="D42" s="83" t="str">
        <f t="shared" si="0"/>
        <v>INDEC-CM - 42999-22</v>
      </c>
      <c r="E42" s="85" t="s">
        <v>187</v>
      </c>
    </row>
    <row r="43" spans="1:5" x14ac:dyDescent="0.25">
      <c r="A43" s="86">
        <v>31600</v>
      </c>
      <c r="B43" s="87" t="s">
        <v>150</v>
      </c>
      <c r="C43" s="83">
        <v>63</v>
      </c>
      <c r="D43" s="83" t="str">
        <f t="shared" si="0"/>
        <v>INDEC-CM - 31600-63</v>
      </c>
      <c r="E43" s="85" t="s">
        <v>188</v>
      </c>
    </row>
    <row r="44" spans="1:5" x14ac:dyDescent="0.25">
      <c r="A44" s="86">
        <v>31600</v>
      </c>
      <c r="B44" s="87" t="s">
        <v>150</v>
      </c>
      <c r="C44" s="83">
        <v>62</v>
      </c>
      <c r="D44" s="83" t="str">
        <f t="shared" si="0"/>
        <v>INDEC-CM - 31600-62</v>
      </c>
      <c r="E44" s="85" t="s">
        <v>189</v>
      </c>
    </row>
    <row r="45" spans="1:5" x14ac:dyDescent="0.25">
      <c r="A45" s="86">
        <v>31600</v>
      </c>
      <c r="B45" s="87" t="s">
        <v>150</v>
      </c>
      <c r="C45" s="83">
        <v>61</v>
      </c>
      <c r="D45" s="83" t="str">
        <f t="shared" si="0"/>
        <v>INDEC-CM - 31600-61</v>
      </c>
      <c r="E45" s="85" t="s">
        <v>190</v>
      </c>
    </row>
    <row r="46" spans="1:5" x14ac:dyDescent="0.25">
      <c r="A46" s="86">
        <v>37420</v>
      </c>
      <c r="B46" s="87" t="s">
        <v>150</v>
      </c>
      <c r="C46" s="83">
        <v>11</v>
      </c>
      <c r="D46" s="83" t="str">
        <f t="shared" si="0"/>
        <v>INDEC-CM - 37420-11</v>
      </c>
      <c r="E46" s="85" t="s">
        <v>191</v>
      </c>
    </row>
    <row r="47" spans="1:5" x14ac:dyDescent="0.25">
      <c r="A47" s="86">
        <v>37420</v>
      </c>
      <c r="B47" s="87" t="s">
        <v>150</v>
      </c>
      <c r="C47" s="83">
        <v>12</v>
      </c>
      <c r="D47" s="83" t="str">
        <f t="shared" si="0"/>
        <v>INDEC-CM - 37420-12</v>
      </c>
      <c r="E47" s="85" t="s">
        <v>192</v>
      </c>
    </row>
    <row r="48" spans="1:5" x14ac:dyDescent="0.25">
      <c r="A48" s="86">
        <v>44822</v>
      </c>
      <c r="B48" s="87" t="s">
        <v>150</v>
      </c>
      <c r="C48" s="83">
        <v>11</v>
      </c>
      <c r="D48" s="83" t="str">
        <f t="shared" si="0"/>
        <v>INDEC-CM - 44822-11</v>
      </c>
      <c r="E48" s="85" t="s">
        <v>193</v>
      </c>
    </row>
    <row r="49" spans="1:5" x14ac:dyDescent="0.25">
      <c r="A49" s="86">
        <v>44826</v>
      </c>
      <c r="B49" s="87" t="s">
        <v>150</v>
      </c>
      <c r="C49" s="83">
        <v>11</v>
      </c>
      <c r="D49" s="83" t="str">
        <f t="shared" si="0"/>
        <v>INDEC-CM - 44826-11</v>
      </c>
      <c r="E49" s="85" t="s">
        <v>194</v>
      </c>
    </row>
    <row r="50" spans="1:5" x14ac:dyDescent="0.25">
      <c r="A50" s="86">
        <v>44826</v>
      </c>
      <c r="B50" s="87" t="s">
        <v>150</v>
      </c>
      <c r="C50" s="83">
        <v>12</v>
      </c>
      <c r="D50" s="83" t="str">
        <f t="shared" si="0"/>
        <v>INDEC-CM - 44826-12</v>
      </c>
      <c r="E50" s="85" t="s">
        <v>195</v>
      </c>
    </row>
    <row r="51" spans="1:5" x14ac:dyDescent="0.25">
      <c r="A51" s="86">
        <v>42911</v>
      </c>
      <c r="B51" s="87" t="s">
        <v>150</v>
      </c>
      <c r="C51" s="83">
        <v>21</v>
      </c>
      <c r="D51" s="83" t="str">
        <f t="shared" si="0"/>
        <v>INDEC-CM - 42911-21</v>
      </c>
      <c r="E51" s="85" t="s">
        <v>196</v>
      </c>
    </row>
    <row r="52" spans="1:5" x14ac:dyDescent="0.25">
      <c r="A52" s="86">
        <v>41277</v>
      </c>
      <c r="B52" s="87" t="s">
        <v>150</v>
      </c>
      <c r="C52" s="83">
        <v>21</v>
      </c>
      <c r="D52" s="83" t="str">
        <f t="shared" si="0"/>
        <v>INDEC-CM - 41277-21</v>
      </c>
      <c r="E52" s="85" t="s">
        <v>197</v>
      </c>
    </row>
    <row r="53" spans="1:5" x14ac:dyDescent="0.25">
      <c r="A53" s="86">
        <v>41277</v>
      </c>
      <c r="B53" s="87" t="s">
        <v>150</v>
      </c>
      <c r="C53" s="83">
        <v>11</v>
      </c>
      <c r="D53" s="83" t="str">
        <f t="shared" si="0"/>
        <v>INDEC-CM - 41277-11</v>
      </c>
      <c r="E53" s="85" t="s">
        <v>198</v>
      </c>
    </row>
    <row r="54" spans="1:5" x14ac:dyDescent="0.25">
      <c r="A54" s="86">
        <v>41516</v>
      </c>
      <c r="B54" s="87" t="s">
        <v>150</v>
      </c>
      <c r="C54" s="83">
        <v>11</v>
      </c>
      <c r="D54" s="83" t="str">
        <f t="shared" si="0"/>
        <v>INDEC-CM - 41516-11</v>
      </c>
      <c r="E54" s="85" t="s">
        <v>199</v>
      </c>
    </row>
    <row r="55" spans="1:5" x14ac:dyDescent="0.25">
      <c r="A55" s="86">
        <v>41516</v>
      </c>
      <c r="B55" s="87" t="s">
        <v>150</v>
      </c>
      <c r="C55" s="83">
        <v>12</v>
      </c>
      <c r="D55" s="83" t="str">
        <f t="shared" si="0"/>
        <v>INDEC-CM - 41516-12</v>
      </c>
      <c r="E55" s="85" t="s">
        <v>200</v>
      </c>
    </row>
    <row r="56" spans="1:5" x14ac:dyDescent="0.25">
      <c r="A56" s="86">
        <v>41273</v>
      </c>
      <c r="B56" s="87" t="s">
        <v>150</v>
      </c>
      <c r="C56" s="83">
        <v>11</v>
      </c>
      <c r="D56" s="83" t="str">
        <f t="shared" si="0"/>
        <v>INDEC-CM - 41273-11</v>
      </c>
      <c r="E56" s="85" t="s">
        <v>201</v>
      </c>
    </row>
    <row r="57" spans="1:5" x14ac:dyDescent="0.25">
      <c r="A57" s="86">
        <v>41273</v>
      </c>
      <c r="B57" s="87" t="s">
        <v>150</v>
      </c>
      <c r="C57" s="83">
        <v>12</v>
      </c>
      <c r="D57" s="83" t="str">
        <f t="shared" si="0"/>
        <v>INDEC-CM - 41273-12</v>
      </c>
      <c r="E57" s="85" t="s">
        <v>202</v>
      </c>
    </row>
    <row r="58" spans="1:5" x14ac:dyDescent="0.25">
      <c r="A58" s="86">
        <v>41277</v>
      </c>
      <c r="B58" s="87" t="s">
        <v>150</v>
      </c>
      <c r="C58" s="83">
        <v>41</v>
      </c>
      <c r="D58" s="83" t="str">
        <f t="shared" si="0"/>
        <v>INDEC-CM - 41277-41</v>
      </c>
      <c r="E58" s="85" t="s">
        <v>203</v>
      </c>
    </row>
    <row r="59" spans="1:5" x14ac:dyDescent="0.25">
      <c r="A59" s="86">
        <v>41277</v>
      </c>
      <c r="B59" s="87" t="s">
        <v>150</v>
      </c>
      <c r="C59" s="83">
        <v>31</v>
      </c>
      <c r="D59" s="83" t="str">
        <f t="shared" si="0"/>
        <v>INDEC-CM - 41277-31</v>
      </c>
      <c r="E59" s="85" t="s">
        <v>204</v>
      </c>
    </row>
    <row r="60" spans="1:5" x14ac:dyDescent="0.25">
      <c r="A60" s="86">
        <v>41543</v>
      </c>
      <c r="B60" s="87" t="s">
        <v>150</v>
      </c>
      <c r="C60" s="83">
        <v>11</v>
      </c>
      <c r="D60" s="83" t="str">
        <f t="shared" si="0"/>
        <v>INDEC-CM - 41543-11</v>
      </c>
      <c r="E60" s="85" t="s">
        <v>205</v>
      </c>
    </row>
    <row r="61" spans="1:5" x14ac:dyDescent="0.25">
      <c r="A61" s="86">
        <v>36320</v>
      </c>
      <c r="B61" s="87" t="s">
        <v>150</v>
      </c>
      <c r="C61" s="83">
        <v>21</v>
      </c>
      <c r="D61" s="83" t="str">
        <f t="shared" si="0"/>
        <v>INDEC-CM - 36320-21</v>
      </c>
      <c r="E61" s="85" t="s">
        <v>206</v>
      </c>
    </row>
    <row r="62" spans="1:5" x14ac:dyDescent="0.25">
      <c r="A62" s="86">
        <v>36320</v>
      </c>
      <c r="B62" s="87" t="s">
        <v>150</v>
      </c>
      <c r="C62" s="83">
        <v>22</v>
      </c>
      <c r="D62" s="83" t="str">
        <f t="shared" si="0"/>
        <v>INDEC-CM - 36320-22</v>
      </c>
      <c r="E62" s="85" t="s">
        <v>207</v>
      </c>
    </row>
    <row r="63" spans="1:5" x14ac:dyDescent="0.25">
      <c r="A63" s="86">
        <v>36320</v>
      </c>
      <c r="B63" s="87" t="s">
        <v>150</v>
      </c>
      <c r="C63" s="83">
        <v>11</v>
      </c>
      <c r="D63" s="83" t="str">
        <f t="shared" si="0"/>
        <v>INDEC-CM - 36320-11</v>
      </c>
      <c r="E63" s="85" t="s">
        <v>208</v>
      </c>
    </row>
    <row r="64" spans="1:5" x14ac:dyDescent="0.25">
      <c r="A64" s="86">
        <v>36320</v>
      </c>
      <c r="B64" s="87" t="s">
        <v>150</v>
      </c>
      <c r="C64" s="83">
        <v>12</v>
      </c>
      <c r="D64" s="83" t="str">
        <f t="shared" si="0"/>
        <v>INDEC-CM - 36320-12</v>
      </c>
      <c r="E64" s="85" t="s">
        <v>209</v>
      </c>
    </row>
    <row r="65" spans="1:7" x14ac:dyDescent="0.25">
      <c r="A65" s="86">
        <v>15320</v>
      </c>
      <c r="B65" s="87" t="s">
        <v>150</v>
      </c>
      <c r="C65" s="83">
        <v>11</v>
      </c>
      <c r="D65" s="83" t="str">
        <f t="shared" si="0"/>
        <v>INDEC-CM - 15320-11</v>
      </c>
      <c r="E65" s="85" t="s">
        <v>210</v>
      </c>
    </row>
    <row r="66" spans="1:7" x14ac:dyDescent="0.25">
      <c r="A66" s="86">
        <v>37350</v>
      </c>
      <c r="B66" s="87" t="s">
        <v>150</v>
      </c>
      <c r="C66" s="83">
        <v>61</v>
      </c>
      <c r="D66" s="83" t="str">
        <f t="shared" si="0"/>
        <v>INDEC-CM - 37350-61</v>
      </c>
      <c r="E66" s="88" t="s">
        <v>211</v>
      </c>
      <c r="F66" s="88"/>
      <c r="G66" s="88"/>
    </row>
    <row r="67" spans="1:7" x14ac:dyDescent="0.25">
      <c r="A67" s="86">
        <v>37440</v>
      </c>
      <c r="B67" s="87" t="s">
        <v>150</v>
      </c>
      <c r="C67" s="83">
        <v>31</v>
      </c>
      <c r="D67" s="83" t="str">
        <f t="shared" si="0"/>
        <v>INDEC-CM - 37440-31</v>
      </c>
      <c r="E67" s="85" t="s">
        <v>212</v>
      </c>
    </row>
    <row r="68" spans="1:7" x14ac:dyDescent="0.25">
      <c r="A68" s="86">
        <v>37440</v>
      </c>
      <c r="B68" s="87" t="s">
        <v>150</v>
      </c>
      <c r="C68" s="83">
        <v>11</v>
      </c>
      <c r="D68" s="83" t="str">
        <f t="shared" si="0"/>
        <v>INDEC-CM - 37440-11</v>
      </c>
      <c r="E68" s="85" t="s">
        <v>213</v>
      </c>
    </row>
    <row r="69" spans="1:7" x14ac:dyDescent="0.25">
      <c r="A69" s="86">
        <v>44821</v>
      </c>
      <c r="B69" s="87" t="s">
        <v>150</v>
      </c>
      <c r="C69" s="83">
        <v>21</v>
      </c>
      <c r="D69" s="83" t="str">
        <f t="shared" si="0"/>
        <v>INDEC-CM - 44821-21</v>
      </c>
      <c r="E69" s="85" t="s">
        <v>214</v>
      </c>
    </row>
    <row r="70" spans="1:7" x14ac:dyDescent="0.25">
      <c r="A70" s="86">
        <v>36320</v>
      </c>
      <c r="B70" s="87" t="s">
        <v>150</v>
      </c>
      <c r="C70" s="83">
        <v>31</v>
      </c>
      <c r="D70" s="83" t="str">
        <f t="shared" si="0"/>
        <v>INDEC-CM - 36320-31</v>
      </c>
      <c r="E70" s="85" t="s">
        <v>215</v>
      </c>
    </row>
    <row r="71" spans="1:7" x14ac:dyDescent="0.25">
      <c r="A71" s="86">
        <v>41278</v>
      </c>
      <c r="B71" s="87" t="s">
        <v>150</v>
      </c>
      <c r="C71" s="83">
        <v>12</v>
      </c>
      <c r="D71" s="83" t="str">
        <f t="shared" ref="D71:D134" si="1">CONCATENATE("INDEC-CM - ",A71,B71,C71)</f>
        <v>INDEC-CM - 41278-12</v>
      </c>
      <c r="E71" s="88" t="s">
        <v>216</v>
      </c>
      <c r="F71" s="88"/>
      <c r="G71" s="88"/>
    </row>
    <row r="72" spans="1:7" x14ac:dyDescent="0.25">
      <c r="A72" s="86">
        <v>41278</v>
      </c>
      <c r="B72" s="87" t="s">
        <v>150</v>
      </c>
      <c r="C72" s="83">
        <v>11</v>
      </c>
      <c r="D72" s="83" t="str">
        <f t="shared" si="1"/>
        <v>INDEC-CM - 41278-11</v>
      </c>
      <c r="E72" s="88" t="s">
        <v>217</v>
      </c>
      <c r="F72" s="88"/>
      <c r="G72" s="88"/>
    </row>
    <row r="73" spans="1:7" x14ac:dyDescent="0.25">
      <c r="A73" s="86">
        <v>36320</v>
      </c>
      <c r="B73" s="87" t="s">
        <v>150</v>
      </c>
      <c r="C73" s="83">
        <v>41</v>
      </c>
      <c r="D73" s="83" t="str">
        <f t="shared" si="1"/>
        <v>INDEC-CM - 36320-41</v>
      </c>
      <c r="E73" s="85" t="s">
        <v>218</v>
      </c>
    </row>
    <row r="74" spans="1:7" x14ac:dyDescent="0.25">
      <c r="A74" s="86">
        <v>41516</v>
      </c>
      <c r="B74" s="87" t="s">
        <v>150</v>
      </c>
      <c r="C74" s="83">
        <v>21</v>
      </c>
      <c r="D74" s="83" t="str">
        <f t="shared" si="1"/>
        <v>INDEC-CM - 41516-21</v>
      </c>
      <c r="E74" s="85" t="s">
        <v>219</v>
      </c>
    </row>
    <row r="75" spans="1:7" x14ac:dyDescent="0.25">
      <c r="A75" s="86">
        <v>41278</v>
      </c>
      <c r="B75" s="87" t="s">
        <v>150</v>
      </c>
      <c r="C75" s="83">
        <v>22</v>
      </c>
      <c r="D75" s="83" t="str">
        <f t="shared" si="1"/>
        <v>INDEC-CM - 41278-22</v>
      </c>
      <c r="E75" s="88" t="s">
        <v>220</v>
      </c>
      <c r="F75" s="88"/>
      <c r="G75" s="88"/>
    </row>
    <row r="76" spans="1:7" x14ac:dyDescent="0.25">
      <c r="A76" s="86">
        <v>46350</v>
      </c>
      <c r="B76" s="87" t="s">
        <v>150</v>
      </c>
      <c r="C76" s="83">
        <v>11</v>
      </c>
      <c r="D76" s="83" t="str">
        <f t="shared" si="1"/>
        <v>INDEC-CM - 46350-11</v>
      </c>
      <c r="E76" s="85" t="s">
        <v>221</v>
      </c>
    </row>
    <row r="77" spans="1:7" x14ac:dyDescent="0.25">
      <c r="A77" s="86">
        <v>41278</v>
      </c>
      <c r="B77" s="87" t="s">
        <v>150</v>
      </c>
      <c r="C77" s="83">
        <v>41</v>
      </c>
      <c r="D77" s="83" t="str">
        <f t="shared" si="1"/>
        <v>INDEC-CM - 41278-41</v>
      </c>
      <c r="E77" s="88" t="s">
        <v>222</v>
      </c>
      <c r="F77" s="88"/>
      <c r="G77" s="88"/>
    </row>
    <row r="78" spans="1:7" x14ac:dyDescent="0.25">
      <c r="A78" s="86">
        <v>42999</v>
      </c>
      <c r="B78" s="87" t="s">
        <v>150</v>
      </c>
      <c r="C78" s="83">
        <v>11</v>
      </c>
      <c r="D78" s="83" t="str">
        <f t="shared" si="1"/>
        <v>INDEC-CM - 42999-11</v>
      </c>
      <c r="E78" s="85" t="s">
        <v>223</v>
      </c>
    </row>
    <row r="79" spans="1:7" x14ac:dyDescent="0.25">
      <c r="A79" s="86">
        <v>36320</v>
      </c>
      <c r="B79" s="87" t="s">
        <v>150</v>
      </c>
      <c r="C79" s="83">
        <v>51</v>
      </c>
      <c r="D79" s="83" t="str">
        <f t="shared" si="1"/>
        <v>INDEC-CM - 36320-51</v>
      </c>
      <c r="E79" s="85" t="s">
        <v>224</v>
      </c>
    </row>
    <row r="80" spans="1:7" x14ac:dyDescent="0.25">
      <c r="A80" s="86">
        <v>31600</v>
      </c>
      <c r="B80" s="87" t="s">
        <v>150</v>
      </c>
      <c r="C80" s="83">
        <v>12</v>
      </c>
      <c r="D80" s="83" t="str">
        <f t="shared" si="1"/>
        <v>INDEC-CM - 31600-12</v>
      </c>
      <c r="E80" s="85" t="s">
        <v>225</v>
      </c>
    </row>
    <row r="81" spans="1:7" x14ac:dyDescent="0.25">
      <c r="A81" s="86">
        <v>36950</v>
      </c>
      <c r="B81" s="87" t="s">
        <v>150</v>
      </c>
      <c r="C81" s="83">
        <v>11</v>
      </c>
      <c r="D81" s="83" t="str">
        <f t="shared" si="1"/>
        <v>INDEC-CM - 36950-11</v>
      </c>
      <c r="E81" s="85" t="s">
        <v>226</v>
      </c>
    </row>
    <row r="82" spans="1:7" x14ac:dyDescent="0.25">
      <c r="A82" s="86">
        <v>31600</v>
      </c>
      <c r="B82" s="87" t="s">
        <v>150</v>
      </c>
      <c r="C82" s="83">
        <v>11</v>
      </c>
      <c r="D82" s="83" t="str">
        <f t="shared" si="1"/>
        <v>INDEC-CM - 31600-11</v>
      </c>
      <c r="E82" s="85" t="s">
        <v>227</v>
      </c>
    </row>
    <row r="83" spans="1:7" x14ac:dyDescent="0.25">
      <c r="A83" s="86">
        <v>37112</v>
      </c>
      <c r="B83" s="87" t="s">
        <v>150</v>
      </c>
      <c r="C83" s="83">
        <v>11</v>
      </c>
      <c r="D83" s="83" t="str">
        <f t="shared" si="1"/>
        <v>INDEC-CM - 37112-11</v>
      </c>
      <c r="E83" s="85" t="s">
        <v>228</v>
      </c>
    </row>
    <row r="84" spans="1:7" x14ac:dyDescent="0.25">
      <c r="A84" s="86">
        <v>41278</v>
      </c>
      <c r="B84" s="87" t="s">
        <v>150</v>
      </c>
      <c r="C84" s="83">
        <v>31</v>
      </c>
      <c r="D84" s="83" t="str">
        <f t="shared" si="1"/>
        <v>INDEC-CM - 41278-31</v>
      </c>
      <c r="E84" s="88" t="s">
        <v>229</v>
      </c>
      <c r="F84" s="88"/>
      <c r="G84" s="88"/>
    </row>
    <row r="85" spans="1:7" x14ac:dyDescent="0.25">
      <c r="A85" s="86">
        <v>41278</v>
      </c>
      <c r="B85" s="87" t="s">
        <v>150</v>
      </c>
      <c r="C85" s="83">
        <v>13</v>
      </c>
      <c r="D85" s="83" t="str">
        <f t="shared" si="1"/>
        <v>INDEC-CM - 41278-13</v>
      </c>
      <c r="E85" s="88" t="s">
        <v>230</v>
      </c>
      <c r="F85" s="88"/>
      <c r="G85" s="88"/>
    </row>
    <row r="86" spans="1:7" x14ac:dyDescent="0.25">
      <c r="A86" s="86">
        <v>37570</v>
      </c>
      <c r="B86" s="87" t="s">
        <v>150</v>
      </c>
      <c r="C86" s="83">
        <v>11</v>
      </c>
      <c r="D86" s="83" t="str">
        <f t="shared" si="1"/>
        <v>INDEC-CM - 37570-11</v>
      </c>
      <c r="E86" s="88" t="s">
        <v>231</v>
      </c>
      <c r="F86" s="88"/>
      <c r="G86" s="88"/>
    </row>
    <row r="87" spans="1:7" x14ac:dyDescent="0.25">
      <c r="A87" s="86">
        <v>43220</v>
      </c>
      <c r="B87" s="87" t="s">
        <v>150</v>
      </c>
      <c r="C87" s="83">
        <v>11</v>
      </c>
      <c r="D87" s="83" t="str">
        <f t="shared" si="1"/>
        <v>INDEC-CM - 43220-11</v>
      </c>
      <c r="E87" s="85" t="s">
        <v>232</v>
      </c>
    </row>
    <row r="88" spans="1:7" x14ac:dyDescent="0.25">
      <c r="A88" s="86">
        <v>43220</v>
      </c>
      <c r="B88" s="87" t="s">
        <v>150</v>
      </c>
      <c r="C88" s="83">
        <v>12</v>
      </c>
      <c r="D88" s="83" t="str">
        <f t="shared" si="1"/>
        <v>INDEC-CM - 43220-12</v>
      </c>
      <c r="E88" s="85" t="s">
        <v>233</v>
      </c>
    </row>
    <row r="89" spans="1:7" x14ac:dyDescent="0.25">
      <c r="A89" s="86">
        <v>43220</v>
      </c>
      <c r="B89" s="87" t="s">
        <v>150</v>
      </c>
      <c r="C89" s="83">
        <v>21</v>
      </c>
      <c r="D89" s="83" t="str">
        <f t="shared" si="1"/>
        <v>INDEC-CM - 43220-21</v>
      </c>
      <c r="E89" s="85" t="s">
        <v>234</v>
      </c>
    </row>
    <row r="90" spans="1:7" x14ac:dyDescent="0.25">
      <c r="A90" s="86">
        <v>43220</v>
      </c>
      <c r="B90" s="87" t="s">
        <v>150</v>
      </c>
      <c r="C90" s="83">
        <v>22</v>
      </c>
      <c r="D90" s="83" t="str">
        <f t="shared" si="1"/>
        <v>INDEC-CM - 43220-22</v>
      </c>
      <c r="E90" s="85" t="s">
        <v>235</v>
      </c>
    </row>
    <row r="91" spans="1:7" x14ac:dyDescent="0.25">
      <c r="A91" s="86">
        <v>43220</v>
      </c>
      <c r="B91" s="87" t="s">
        <v>150</v>
      </c>
      <c r="C91" s="83">
        <v>23</v>
      </c>
      <c r="D91" s="83" t="str">
        <f t="shared" si="1"/>
        <v>INDEC-CM - 43220-23</v>
      </c>
      <c r="E91" s="85" t="s">
        <v>236</v>
      </c>
    </row>
    <row r="92" spans="1:7" x14ac:dyDescent="0.25">
      <c r="A92" s="86">
        <v>43220</v>
      </c>
      <c r="B92" s="87" t="s">
        <v>150</v>
      </c>
      <c r="C92" s="83">
        <v>31</v>
      </c>
      <c r="D92" s="83" t="str">
        <f t="shared" si="1"/>
        <v>INDEC-CM - 43220-31</v>
      </c>
      <c r="E92" s="85" t="s">
        <v>237</v>
      </c>
    </row>
    <row r="93" spans="1:7" x14ac:dyDescent="0.25">
      <c r="A93" s="86">
        <v>43220</v>
      </c>
      <c r="B93" s="87" t="s">
        <v>150</v>
      </c>
      <c r="C93" s="83">
        <v>32</v>
      </c>
      <c r="D93" s="83" t="str">
        <f t="shared" si="1"/>
        <v>INDEC-CM - 43220-32</v>
      </c>
      <c r="E93" s="85" t="s">
        <v>238</v>
      </c>
    </row>
    <row r="94" spans="1:7" x14ac:dyDescent="0.25">
      <c r="A94" s="86">
        <v>41278</v>
      </c>
      <c r="B94" s="87" t="s">
        <v>150</v>
      </c>
      <c r="C94" s="83">
        <v>32</v>
      </c>
      <c r="D94" s="83" t="str">
        <f t="shared" si="1"/>
        <v>INDEC-CM - 41278-32</v>
      </c>
      <c r="E94" s="88" t="s">
        <v>239</v>
      </c>
      <c r="F94" s="88"/>
      <c r="G94" s="88"/>
    </row>
    <row r="95" spans="1:7" x14ac:dyDescent="0.25">
      <c r="A95" s="86">
        <v>36320</v>
      </c>
      <c r="B95" s="87" t="s">
        <v>150</v>
      </c>
      <c r="C95" s="83">
        <v>32</v>
      </c>
      <c r="D95" s="83" t="str">
        <f t="shared" si="1"/>
        <v>INDEC-CM - 36320-32</v>
      </c>
      <c r="E95" s="85" t="s">
        <v>240</v>
      </c>
    </row>
    <row r="96" spans="1:7" x14ac:dyDescent="0.25">
      <c r="A96" s="86">
        <v>41278</v>
      </c>
      <c r="B96" s="87" t="s">
        <v>150</v>
      </c>
      <c r="C96" s="83">
        <v>23</v>
      </c>
      <c r="D96" s="83" t="str">
        <f t="shared" si="1"/>
        <v>INDEC-CM - 41278-23</v>
      </c>
      <c r="E96" s="88" t="s">
        <v>241</v>
      </c>
      <c r="F96" s="88"/>
      <c r="G96" s="88"/>
    </row>
    <row r="97" spans="1:5" x14ac:dyDescent="0.25">
      <c r="A97" s="86">
        <v>35110</v>
      </c>
      <c r="B97" s="87" t="s">
        <v>150</v>
      </c>
      <c r="C97" s="83">
        <v>11</v>
      </c>
      <c r="D97" s="83" t="str">
        <f t="shared" si="1"/>
        <v>INDEC-CM - 35110-11</v>
      </c>
      <c r="E97" s="85" t="s">
        <v>242</v>
      </c>
    </row>
    <row r="98" spans="1:5" x14ac:dyDescent="0.25">
      <c r="A98" s="86">
        <v>35110</v>
      </c>
      <c r="B98" s="87" t="s">
        <v>150</v>
      </c>
      <c r="C98" s="83">
        <v>12</v>
      </c>
      <c r="D98" s="83" t="str">
        <f t="shared" si="1"/>
        <v>INDEC-CM - 35110-12</v>
      </c>
      <c r="E98" s="85" t="s">
        <v>243</v>
      </c>
    </row>
    <row r="99" spans="1:5" x14ac:dyDescent="0.25">
      <c r="A99" s="86">
        <v>35110</v>
      </c>
      <c r="B99" s="87" t="s">
        <v>150</v>
      </c>
      <c r="C99" s="83">
        <v>21</v>
      </c>
      <c r="D99" s="83" t="str">
        <f t="shared" si="1"/>
        <v>INDEC-CM - 35110-21</v>
      </c>
      <c r="E99" s="85" t="s">
        <v>244</v>
      </c>
    </row>
    <row r="100" spans="1:5" x14ac:dyDescent="0.25">
      <c r="A100" s="86">
        <v>35110</v>
      </c>
      <c r="B100" s="87" t="s">
        <v>150</v>
      </c>
      <c r="C100" s="83">
        <v>22</v>
      </c>
      <c r="D100" s="83" t="str">
        <f t="shared" si="1"/>
        <v>INDEC-CM - 35110-22</v>
      </c>
      <c r="E100" s="85" t="s">
        <v>245</v>
      </c>
    </row>
    <row r="101" spans="1:5" x14ac:dyDescent="0.25">
      <c r="A101" s="86">
        <v>41547</v>
      </c>
      <c r="B101" s="87" t="s">
        <v>150</v>
      </c>
      <c r="C101" s="83">
        <v>11</v>
      </c>
      <c r="D101" s="83" t="str">
        <f t="shared" si="1"/>
        <v>INDEC-CM - 41547-11</v>
      </c>
      <c r="E101" s="85" t="s">
        <v>246</v>
      </c>
    </row>
    <row r="102" spans="1:5" x14ac:dyDescent="0.25">
      <c r="A102" s="86">
        <v>31600</v>
      </c>
      <c r="B102" s="87" t="s">
        <v>150</v>
      </c>
      <c r="C102" s="83">
        <v>73</v>
      </c>
      <c r="D102" s="83" t="str">
        <f t="shared" si="1"/>
        <v>INDEC-CM - 31600-73</v>
      </c>
      <c r="E102" s="85" t="s">
        <v>247</v>
      </c>
    </row>
    <row r="103" spans="1:5" x14ac:dyDescent="0.25">
      <c r="A103" s="86">
        <v>31600</v>
      </c>
      <c r="B103" s="87" t="s">
        <v>150</v>
      </c>
      <c r="C103" s="83">
        <v>72</v>
      </c>
      <c r="D103" s="83" t="str">
        <f t="shared" si="1"/>
        <v>INDEC-CM - 31600-72</v>
      </c>
      <c r="E103" s="85" t="s">
        <v>248</v>
      </c>
    </row>
    <row r="104" spans="1:5" x14ac:dyDescent="0.25">
      <c r="A104" s="86">
        <v>31600</v>
      </c>
      <c r="B104" s="87" t="s">
        <v>150</v>
      </c>
      <c r="C104" s="83">
        <v>71</v>
      </c>
      <c r="D104" s="83" t="str">
        <f t="shared" si="1"/>
        <v>INDEC-CM - 31600-71</v>
      </c>
      <c r="E104" s="85" t="s">
        <v>249</v>
      </c>
    </row>
    <row r="105" spans="1:5" x14ac:dyDescent="0.25">
      <c r="A105" s="86">
        <v>35110</v>
      </c>
      <c r="B105" s="87" t="s">
        <v>150</v>
      </c>
      <c r="C105" s="83">
        <v>61</v>
      </c>
      <c r="D105" s="83" t="str">
        <f t="shared" si="1"/>
        <v>INDEC-CM - 35110-61</v>
      </c>
      <c r="E105" s="85" t="s">
        <v>250</v>
      </c>
    </row>
    <row r="106" spans="1:5" x14ac:dyDescent="0.25">
      <c r="A106" s="86">
        <v>31600</v>
      </c>
      <c r="B106" s="87" t="s">
        <v>150</v>
      </c>
      <c r="C106" s="83">
        <v>53</v>
      </c>
      <c r="D106" s="83" t="str">
        <f t="shared" si="1"/>
        <v>INDEC-CM - 31600-53</v>
      </c>
      <c r="E106" s="85" t="s">
        <v>251</v>
      </c>
    </row>
    <row r="107" spans="1:5" x14ac:dyDescent="0.25">
      <c r="A107" s="86">
        <v>31600</v>
      </c>
      <c r="B107" s="87" t="s">
        <v>150</v>
      </c>
      <c r="C107" s="83">
        <v>51</v>
      </c>
      <c r="D107" s="83" t="str">
        <f t="shared" si="1"/>
        <v>INDEC-CM - 31600-51</v>
      </c>
      <c r="E107" s="85" t="s">
        <v>252</v>
      </c>
    </row>
    <row r="108" spans="1:5" x14ac:dyDescent="0.25">
      <c r="A108" s="86">
        <v>37550</v>
      </c>
      <c r="B108" s="87" t="s">
        <v>150</v>
      </c>
      <c r="C108" s="83">
        <v>21</v>
      </c>
      <c r="D108" s="83" t="str">
        <f t="shared" si="1"/>
        <v>INDEC-CM - 37550-21</v>
      </c>
      <c r="E108" s="85" t="s">
        <v>253</v>
      </c>
    </row>
    <row r="109" spans="1:5" x14ac:dyDescent="0.25">
      <c r="A109" s="86">
        <v>42999</v>
      </c>
      <c r="B109" s="87" t="s">
        <v>150</v>
      </c>
      <c r="C109" s="83">
        <v>41</v>
      </c>
      <c r="D109" s="83" t="str">
        <f t="shared" si="1"/>
        <v>INDEC-CM - 42999-41</v>
      </c>
      <c r="E109" s="85" t="s">
        <v>254</v>
      </c>
    </row>
    <row r="110" spans="1:5" x14ac:dyDescent="0.25">
      <c r="A110" s="86">
        <v>42911</v>
      </c>
      <c r="B110" s="87" t="s">
        <v>150</v>
      </c>
      <c r="C110" s="83">
        <v>53</v>
      </c>
      <c r="D110" s="83" t="str">
        <f t="shared" si="1"/>
        <v>INDEC-CM - 42911-53</v>
      </c>
      <c r="E110" s="85" t="s">
        <v>255</v>
      </c>
    </row>
    <row r="111" spans="1:5" x14ac:dyDescent="0.25">
      <c r="A111" s="86">
        <v>42911</v>
      </c>
      <c r="B111" s="87" t="s">
        <v>150</v>
      </c>
      <c r="C111" s="83">
        <v>52</v>
      </c>
      <c r="D111" s="83" t="str">
        <f t="shared" si="1"/>
        <v>INDEC-CM - 42911-52</v>
      </c>
      <c r="E111" s="85" t="s">
        <v>256</v>
      </c>
    </row>
    <row r="112" spans="1:5" x14ac:dyDescent="0.25">
      <c r="A112" s="86">
        <v>42911</v>
      </c>
      <c r="B112" s="87" t="s">
        <v>150</v>
      </c>
      <c r="C112" s="83">
        <v>51</v>
      </c>
      <c r="D112" s="83" t="str">
        <f t="shared" si="1"/>
        <v>INDEC-CM - 42911-51</v>
      </c>
      <c r="E112" s="85" t="s">
        <v>257</v>
      </c>
    </row>
    <row r="113" spans="1:7" x14ac:dyDescent="0.25">
      <c r="A113" s="86">
        <v>42911</v>
      </c>
      <c r="B113" s="87" t="s">
        <v>150</v>
      </c>
      <c r="C113" s="83">
        <v>43</v>
      </c>
      <c r="D113" s="83" t="str">
        <f t="shared" si="1"/>
        <v>INDEC-CM - 42911-43</v>
      </c>
      <c r="E113" s="85" t="s">
        <v>258</v>
      </c>
    </row>
    <row r="114" spans="1:7" x14ac:dyDescent="0.25">
      <c r="A114" s="86">
        <v>42911</v>
      </c>
      <c r="B114" s="87" t="s">
        <v>150</v>
      </c>
      <c r="C114" s="83">
        <v>42</v>
      </c>
      <c r="D114" s="83" t="str">
        <f t="shared" si="1"/>
        <v>INDEC-CM - 42911-42</v>
      </c>
      <c r="E114" s="85" t="s">
        <v>259</v>
      </c>
    </row>
    <row r="115" spans="1:7" x14ac:dyDescent="0.25">
      <c r="A115" s="86">
        <v>42911</v>
      </c>
      <c r="B115" s="87" t="s">
        <v>150</v>
      </c>
      <c r="C115" s="83">
        <v>41</v>
      </c>
      <c r="D115" s="83" t="str">
        <f t="shared" si="1"/>
        <v>INDEC-CM - 42911-41</v>
      </c>
      <c r="E115" s="85" t="s">
        <v>260</v>
      </c>
    </row>
    <row r="116" spans="1:7" x14ac:dyDescent="0.25">
      <c r="A116" s="86">
        <v>42911</v>
      </c>
      <c r="B116" s="87" t="s">
        <v>150</v>
      </c>
      <c r="C116" s="83">
        <v>56</v>
      </c>
      <c r="D116" s="83" t="str">
        <f t="shared" si="1"/>
        <v>INDEC-CM - 42911-56</v>
      </c>
      <c r="E116" s="85" t="s">
        <v>261</v>
      </c>
    </row>
    <row r="117" spans="1:7" x14ac:dyDescent="0.25">
      <c r="A117" s="86">
        <v>42911</v>
      </c>
      <c r="B117" s="87" t="s">
        <v>150</v>
      </c>
      <c r="C117" s="83">
        <v>55</v>
      </c>
      <c r="D117" s="83" t="str">
        <f t="shared" si="1"/>
        <v>INDEC-CM - 42911-55</v>
      </c>
      <c r="E117" s="85" t="s">
        <v>262</v>
      </c>
    </row>
    <row r="118" spans="1:7" x14ac:dyDescent="0.25">
      <c r="A118" s="86">
        <v>42911</v>
      </c>
      <c r="B118" s="87" t="s">
        <v>150</v>
      </c>
      <c r="C118" s="83">
        <v>54</v>
      </c>
      <c r="D118" s="83" t="str">
        <f t="shared" si="1"/>
        <v>INDEC-CM - 42911-54</v>
      </c>
      <c r="E118" s="85" t="s">
        <v>263</v>
      </c>
    </row>
    <row r="119" spans="1:7" x14ac:dyDescent="0.25">
      <c r="A119" s="86">
        <v>42911</v>
      </c>
      <c r="B119" s="87" t="s">
        <v>150</v>
      </c>
      <c r="C119" s="83">
        <v>32</v>
      </c>
      <c r="D119" s="83" t="str">
        <f t="shared" si="1"/>
        <v>INDEC-CM - 42911-32</v>
      </c>
      <c r="E119" s="85" t="s">
        <v>264</v>
      </c>
    </row>
    <row r="120" spans="1:7" x14ac:dyDescent="0.25">
      <c r="A120" s="86">
        <v>42911</v>
      </c>
      <c r="B120" s="87" t="s">
        <v>150</v>
      </c>
      <c r="C120" s="83">
        <v>31</v>
      </c>
      <c r="D120" s="83" t="str">
        <f t="shared" si="1"/>
        <v>INDEC-CM - 42911-31</v>
      </c>
      <c r="E120" s="85" t="s">
        <v>265</v>
      </c>
    </row>
    <row r="121" spans="1:7" x14ac:dyDescent="0.25">
      <c r="A121" s="86">
        <v>42911</v>
      </c>
      <c r="B121" s="87" t="s">
        <v>150</v>
      </c>
      <c r="C121" s="83">
        <v>59</v>
      </c>
      <c r="D121" s="83" t="str">
        <f t="shared" si="1"/>
        <v>INDEC-CM - 42911-59</v>
      </c>
      <c r="E121" s="85" t="s">
        <v>266</v>
      </c>
    </row>
    <row r="122" spans="1:7" x14ac:dyDescent="0.25">
      <c r="A122" s="86">
        <v>42911</v>
      </c>
      <c r="B122" s="87" t="s">
        <v>150</v>
      </c>
      <c r="C122" s="83">
        <v>58</v>
      </c>
      <c r="D122" s="83" t="str">
        <f t="shared" si="1"/>
        <v>INDEC-CM - 42911-58</v>
      </c>
      <c r="E122" s="88" t="s">
        <v>267</v>
      </c>
      <c r="F122" s="88"/>
      <c r="G122" s="88"/>
    </row>
    <row r="123" spans="1:7" x14ac:dyDescent="0.25">
      <c r="A123" s="86">
        <v>42911</v>
      </c>
      <c r="B123" s="87" t="s">
        <v>150</v>
      </c>
      <c r="C123" s="83">
        <v>57</v>
      </c>
      <c r="D123" s="83" t="str">
        <f t="shared" si="1"/>
        <v>INDEC-CM - 42911-57</v>
      </c>
      <c r="E123" s="88" t="s">
        <v>268</v>
      </c>
      <c r="F123" s="88"/>
      <c r="G123" s="88"/>
    </row>
    <row r="124" spans="1:7" x14ac:dyDescent="0.25">
      <c r="A124" s="86">
        <v>43923</v>
      </c>
      <c r="B124" s="87" t="s">
        <v>150</v>
      </c>
      <c r="C124" s="83">
        <v>21</v>
      </c>
      <c r="D124" s="83" t="str">
        <f t="shared" si="1"/>
        <v>INDEC-CM - 43923-21</v>
      </c>
      <c r="E124" s="88" t="s">
        <v>269</v>
      </c>
      <c r="F124" s="88"/>
      <c r="G124" s="88"/>
    </row>
    <row r="125" spans="1:7" x14ac:dyDescent="0.25">
      <c r="A125" s="86">
        <v>37510</v>
      </c>
      <c r="B125" s="87" t="s">
        <v>150</v>
      </c>
      <c r="C125" s="83">
        <v>11</v>
      </c>
      <c r="D125" s="83" t="str">
        <f t="shared" si="1"/>
        <v>INDEC-CM - 37510-11</v>
      </c>
      <c r="E125" s="85" t="s">
        <v>270</v>
      </c>
    </row>
    <row r="126" spans="1:7" x14ac:dyDescent="0.25">
      <c r="A126" s="86">
        <v>44821</v>
      </c>
      <c r="B126" s="87" t="s">
        <v>150</v>
      </c>
      <c r="C126" s="83">
        <v>31</v>
      </c>
      <c r="D126" s="83" t="str">
        <f t="shared" si="1"/>
        <v>INDEC-CM - 44821-31</v>
      </c>
      <c r="E126" s="85" t="s">
        <v>271</v>
      </c>
    </row>
    <row r="127" spans="1:7" x14ac:dyDescent="0.25">
      <c r="A127" s="86">
        <v>46531</v>
      </c>
      <c r="B127" s="87" t="s">
        <v>150</v>
      </c>
      <c r="C127" s="83">
        <v>12</v>
      </c>
      <c r="D127" s="83" t="str">
        <f t="shared" si="1"/>
        <v>INDEC-CM - 46531-12</v>
      </c>
      <c r="E127" s="88" t="s">
        <v>272</v>
      </c>
      <c r="F127" s="88"/>
      <c r="G127" s="88"/>
    </row>
    <row r="128" spans="1:7" x14ac:dyDescent="0.25">
      <c r="A128" s="86">
        <v>37210</v>
      </c>
      <c r="B128" s="87" t="s">
        <v>150</v>
      </c>
      <c r="C128" s="83">
        <v>13</v>
      </c>
      <c r="D128" s="83" t="str">
        <f t="shared" si="1"/>
        <v>INDEC-CM - 37210-13</v>
      </c>
      <c r="E128" s="85" t="s">
        <v>273</v>
      </c>
    </row>
    <row r="129" spans="1:7" x14ac:dyDescent="0.25">
      <c r="A129" s="86">
        <v>37210</v>
      </c>
      <c r="B129" s="87" t="s">
        <v>150</v>
      </c>
      <c r="C129" s="83">
        <v>12</v>
      </c>
      <c r="D129" s="83" t="str">
        <f t="shared" si="1"/>
        <v>INDEC-CM - 37210-12</v>
      </c>
      <c r="E129" s="85" t="s">
        <v>274</v>
      </c>
    </row>
    <row r="130" spans="1:7" x14ac:dyDescent="0.25">
      <c r="A130" s="86">
        <v>37210</v>
      </c>
      <c r="B130" s="87" t="s">
        <v>150</v>
      </c>
      <c r="C130" s="83">
        <v>11</v>
      </c>
      <c r="D130" s="83" t="str">
        <f t="shared" si="1"/>
        <v>INDEC-CM - 37210-11</v>
      </c>
      <c r="E130" s="88" t="s">
        <v>275</v>
      </c>
      <c r="F130" s="88"/>
      <c r="G130" s="88"/>
    </row>
    <row r="131" spans="1:7" x14ac:dyDescent="0.25">
      <c r="A131" s="86">
        <v>46212</v>
      </c>
      <c r="B131" s="87" t="s">
        <v>150</v>
      </c>
      <c r="C131" s="83">
        <v>11</v>
      </c>
      <c r="D131" s="83" t="str">
        <f t="shared" si="1"/>
        <v>INDEC-CM - 46212-11</v>
      </c>
      <c r="E131" s="85" t="s">
        <v>276</v>
      </c>
    </row>
    <row r="132" spans="1:7" x14ac:dyDescent="0.25">
      <c r="A132" s="86">
        <v>46212</v>
      </c>
      <c r="B132" s="87" t="s">
        <v>150</v>
      </c>
      <c r="C132" s="83">
        <v>51</v>
      </c>
      <c r="D132" s="83" t="str">
        <f t="shared" si="1"/>
        <v>INDEC-CM - 46212-51</v>
      </c>
      <c r="E132" s="85" t="s">
        <v>277</v>
      </c>
    </row>
    <row r="133" spans="1:7" x14ac:dyDescent="0.25">
      <c r="A133" s="86">
        <v>46212</v>
      </c>
      <c r="B133" s="87" t="s">
        <v>150</v>
      </c>
      <c r="C133" s="83">
        <v>31</v>
      </c>
      <c r="D133" s="83" t="str">
        <f t="shared" si="1"/>
        <v>INDEC-CM - 46212-31</v>
      </c>
      <c r="E133" s="85" t="s">
        <v>278</v>
      </c>
    </row>
    <row r="134" spans="1:7" x14ac:dyDescent="0.25">
      <c r="A134" s="86">
        <v>46212</v>
      </c>
      <c r="B134" s="87" t="s">
        <v>150</v>
      </c>
      <c r="C134" s="83">
        <v>41</v>
      </c>
      <c r="D134" s="83" t="str">
        <f t="shared" si="1"/>
        <v>INDEC-CM - 46212-41</v>
      </c>
      <c r="E134" s="85" t="s">
        <v>279</v>
      </c>
    </row>
    <row r="135" spans="1:7" x14ac:dyDescent="0.25">
      <c r="A135" s="86">
        <v>42999</v>
      </c>
      <c r="B135" s="87" t="s">
        <v>150</v>
      </c>
      <c r="C135" s="83">
        <v>51</v>
      </c>
      <c r="D135" s="83" t="str">
        <f t="shared" ref="D135:D198" si="2">CONCATENATE("INDEC-CM - ",A135,B135,C135)</f>
        <v>INDEC-CM - 42999-51</v>
      </c>
      <c r="E135" s="85" t="s">
        <v>280</v>
      </c>
    </row>
    <row r="136" spans="1:7" x14ac:dyDescent="0.25">
      <c r="A136" s="86">
        <v>35110</v>
      </c>
      <c r="B136" s="87" t="s">
        <v>150</v>
      </c>
      <c r="C136" s="83">
        <v>51</v>
      </c>
      <c r="D136" s="83" t="str">
        <f t="shared" si="2"/>
        <v>INDEC-CM - 35110-51</v>
      </c>
      <c r="E136" s="85" t="s">
        <v>281</v>
      </c>
    </row>
    <row r="137" spans="1:7" x14ac:dyDescent="0.25">
      <c r="A137" s="86">
        <v>37350</v>
      </c>
      <c r="B137" s="87" t="s">
        <v>150</v>
      </c>
      <c r="C137" s="83">
        <v>11</v>
      </c>
      <c r="D137" s="83" t="str">
        <f t="shared" si="2"/>
        <v>INDEC-CM - 37350-11</v>
      </c>
      <c r="E137" s="85" t="s">
        <v>282</v>
      </c>
    </row>
    <row r="138" spans="1:7" x14ac:dyDescent="0.25">
      <c r="A138" s="86">
        <v>37350</v>
      </c>
      <c r="B138" s="87" t="s">
        <v>150</v>
      </c>
      <c r="C138" s="83">
        <v>41</v>
      </c>
      <c r="D138" s="83" t="str">
        <f t="shared" si="2"/>
        <v>INDEC-CM - 37350-41</v>
      </c>
      <c r="E138" s="85" t="s">
        <v>283</v>
      </c>
    </row>
    <row r="139" spans="1:7" x14ac:dyDescent="0.25">
      <c r="A139" s="86">
        <v>37350</v>
      </c>
      <c r="B139" s="87" t="s">
        <v>150</v>
      </c>
      <c r="C139" s="83">
        <v>21</v>
      </c>
      <c r="D139" s="83" t="str">
        <f t="shared" si="2"/>
        <v>INDEC-CM - 37350-21</v>
      </c>
      <c r="E139" s="85" t="s">
        <v>284</v>
      </c>
    </row>
    <row r="140" spans="1:7" x14ac:dyDescent="0.25">
      <c r="A140" s="86">
        <v>37350</v>
      </c>
      <c r="B140" s="87" t="s">
        <v>150</v>
      </c>
      <c r="C140" s="83">
        <v>31</v>
      </c>
      <c r="D140" s="83" t="str">
        <f t="shared" si="2"/>
        <v>INDEC-CM - 37350-31</v>
      </c>
      <c r="E140" s="85" t="s">
        <v>285</v>
      </c>
    </row>
    <row r="141" spans="1:7" x14ac:dyDescent="0.25">
      <c r="A141" s="86">
        <v>37210</v>
      </c>
      <c r="B141" s="87" t="s">
        <v>150</v>
      </c>
      <c r="C141" s="83">
        <v>32</v>
      </c>
      <c r="D141" s="83" t="str">
        <f t="shared" si="2"/>
        <v>INDEC-CM - 37210-32</v>
      </c>
      <c r="E141" s="85" t="s">
        <v>286</v>
      </c>
    </row>
    <row r="142" spans="1:7" x14ac:dyDescent="0.25">
      <c r="A142" s="86">
        <v>37210</v>
      </c>
      <c r="B142" s="87" t="s">
        <v>150</v>
      </c>
      <c r="C142" s="83">
        <v>31</v>
      </c>
      <c r="D142" s="83" t="str">
        <f t="shared" si="2"/>
        <v>INDEC-CM - 37210-31</v>
      </c>
      <c r="E142" s="85" t="s">
        <v>287</v>
      </c>
    </row>
    <row r="143" spans="1:7" x14ac:dyDescent="0.25">
      <c r="A143" s="86">
        <v>37210</v>
      </c>
      <c r="B143" s="87" t="s">
        <v>150</v>
      </c>
      <c r="C143" s="83">
        <v>33</v>
      </c>
      <c r="D143" s="83" t="str">
        <f t="shared" si="2"/>
        <v>INDEC-CM - 37210-33</v>
      </c>
      <c r="E143" s="85" t="s">
        <v>288</v>
      </c>
    </row>
    <row r="144" spans="1:7" x14ac:dyDescent="0.25">
      <c r="A144" s="86">
        <v>31210</v>
      </c>
      <c r="B144" s="87" t="s">
        <v>150</v>
      </c>
      <c r="C144" s="83">
        <v>41</v>
      </c>
      <c r="D144" s="83" t="str">
        <f t="shared" si="2"/>
        <v>INDEC-CM - 31210-41</v>
      </c>
      <c r="E144" s="85" t="s">
        <v>289</v>
      </c>
    </row>
    <row r="145" spans="1:7" x14ac:dyDescent="0.25">
      <c r="A145" s="86">
        <v>43240</v>
      </c>
      <c r="B145" s="87" t="s">
        <v>150</v>
      </c>
      <c r="C145" s="83">
        <v>21</v>
      </c>
      <c r="D145" s="83" t="str">
        <f t="shared" si="2"/>
        <v>INDEC-CM - 43240-21</v>
      </c>
      <c r="E145" s="85" t="s">
        <v>290</v>
      </c>
    </row>
    <row r="146" spans="1:7" x14ac:dyDescent="0.25">
      <c r="A146" s="86">
        <v>43240</v>
      </c>
      <c r="B146" s="87" t="s">
        <v>150</v>
      </c>
      <c r="C146" s="83">
        <v>32</v>
      </c>
      <c r="D146" s="83" t="str">
        <f t="shared" si="2"/>
        <v>INDEC-CM - 43240-32</v>
      </c>
      <c r="E146" s="85" t="s">
        <v>291</v>
      </c>
    </row>
    <row r="147" spans="1:7" x14ac:dyDescent="0.25">
      <c r="A147" s="86">
        <v>43240</v>
      </c>
      <c r="B147" s="87" t="s">
        <v>150</v>
      </c>
      <c r="C147" s="83">
        <v>31</v>
      </c>
      <c r="D147" s="83" t="str">
        <f t="shared" si="2"/>
        <v>INDEC-CM - 43240-31</v>
      </c>
      <c r="E147" s="85" t="s">
        <v>292</v>
      </c>
    </row>
    <row r="148" spans="1:7" x14ac:dyDescent="0.25">
      <c r="A148" s="86">
        <v>43240</v>
      </c>
      <c r="B148" s="87" t="s">
        <v>150</v>
      </c>
      <c r="C148" s="83">
        <v>41</v>
      </c>
      <c r="D148" s="83" t="str">
        <f t="shared" si="2"/>
        <v>INDEC-CM - 43240-41</v>
      </c>
      <c r="E148" s="85" t="s">
        <v>293</v>
      </c>
    </row>
    <row r="149" spans="1:7" x14ac:dyDescent="0.25">
      <c r="A149" s="86">
        <v>37540</v>
      </c>
      <c r="B149" s="87" t="s">
        <v>150</v>
      </c>
      <c r="C149" s="83">
        <v>32</v>
      </c>
      <c r="D149" s="83" t="str">
        <f t="shared" si="2"/>
        <v>INDEC-CM - 37540-32</v>
      </c>
      <c r="E149" s="88" t="s">
        <v>294</v>
      </c>
      <c r="F149" s="88"/>
      <c r="G149" s="88"/>
    </row>
    <row r="150" spans="1:7" x14ac:dyDescent="0.25">
      <c r="A150" s="86">
        <v>37540</v>
      </c>
      <c r="B150" s="87" t="s">
        <v>150</v>
      </c>
      <c r="C150" s="83">
        <v>31</v>
      </c>
      <c r="D150" s="83" t="str">
        <f t="shared" si="2"/>
        <v>INDEC-CM - 37540-31</v>
      </c>
      <c r="E150" s="85" t="s">
        <v>295</v>
      </c>
    </row>
    <row r="151" spans="1:7" x14ac:dyDescent="0.25">
      <c r="A151" s="86">
        <v>31210</v>
      </c>
      <c r="B151" s="87" t="s">
        <v>150</v>
      </c>
      <c r="C151" s="83">
        <v>21</v>
      </c>
      <c r="D151" s="83" t="str">
        <f t="shared" si="2"/>
        <v>INDEC-CM - 31210-21</v>
      </c>
      <c r="E151" s="88" t="s">
        <v>296</v>
      </c>
      <c r="F151" s="88"/>
      <c r="G151" s="88"/>
    </row>
    <row r="152" spans="1:7" x14ac:dyDescent="0.25">
      <c r="A152" s="86">
        <v>42911</v>
      </c>
      <c r="B152" s="87" t="s">
        <v>150</v>
      </c>
      <c r="C152" s="83">
        <v>61</v>
      </c>
      <c r="D152" s="83" t="str">
        <f t="shared" si="2"/>
        <v>INDEC-CM - 42911-61</v>
      </c>
      <c r="E152" s="88" t="s">
        <v>297</v>
      </c>
      <c r="F152" s="88"/>
      <c r="G152" s="88"/>
    </row>
    <row r="153" spans="1:7" x14ac:dyDescent="0.25">
      <c r="A153" s="86">
        <v>43923</v>
      </c>
      <c r="B153" s="87" t="s">
        <v>150</v>
      </c>
      <c r="C153" s="83">
        <v>11</v>
      </c>
      <c r="D153" s="83" t="str">
        <f t="shared" si="2"/>
        <v>INDEC-CM - 43923-11</v>
      </c>
      <c r="E153" s="88" t="s">
        <v>298</v>
      </c>
      <c r="F153" s="88"/>
      <c r="G153" s="88"/>
    </row>
    <row r="154" spans="1:7" x14ac:dyDescent="0.25">
      <c r="A154" s="86">
        <v>37930</v>
      </c>
      <c r="B154" s="87" t="s">
        <v>150</v>
      </c>
      <c r="C154" s="83">
        <v>12</v>
      </c>
      <c r="D154" s="83" t="str">
        <f t="shared" si="2"/>
        <v>INDEC-CM - 37930-12</v>
      </c>
      <c r="E154" s="85" t="s">
        <v>299</v>
      </c>
    </row>
    <row r="155" spans="1:7" x14ac:dyDescent="0.25">
      <c r="A155" s="86">
        <v>37930</v>
      </c>
      <c r="B155" s="87" t="s">
        <v>150</v>
      </c>
      <c r="C155" s="83">
        <v>11</v>
      </c>
      <c r="D155" s="83" t="str">
        <f t="shared" si="2"/>
        <v>INDEC-CM - 37930-11</v>
      </c>
      <c r="E155" s="85" t="s">
        <v>300</v>
      </c>
    </row>
    <row r="156" spans="1:7" x14ac:dyDescent="0.25">
      <c r="A156" s="86">
        <v>42999</v>
      </c>
      <c r="B156" s="87" t="s">
        <v>150</v>
      </c>
      <c r="C156" s="83">
        <v>61</v>
      </c>
      <c r="D156" s="83" t="str">
        <f t="shared" si="2"/>
        <v>INDEC-CM - 42999-61</v>
      </c>
      <c r="E156" s="88" t="s">
        <v>301</v>
      </c>
      <c r="F156" s="88"/>
      <c r="G156" s="88"/>
    </row>
    <row r="157" spans="1:7" x14ac:dyDescent="0.25">
      <c r="A157" s="86">
        <v>42999</v>
      </c>
      <c r="B157" s="87" t="s">
        <v>150</v>
      </c>
      <c r="C157" s="83">
        <v>62</v>
      </c>
      <c r="D157" s="83" t="str">
        <f t="shared" si="2"/>
        <v>INDEC-CM - 42999-62</v>
      </c>
      <c r="E157" s="88" t="s">
        <v>302</v>
      </c>
      <c r="F157" s="88"/>
      <c r="G157" s="88"/>
    </row>
    <row r="158" spans="1:7" x14ac:dyDescent="0.25">
      <c r="A158" s="86">
        <v>37610</v>
      </c>
      <c r="B158" s="87" t="s">
        <v>150</v>
      </c>
      <c r="C158" s="83">
        <v>11</v>
      </c>
      <c r="D158" s="83" t="str">
        <f t="shared" si="2"/>
        <v>INDEC-CM - 37610-11</v>
      </c>
      <c r="E158" s="88" t="s">
        <v>303</v>
      </c>
      <c r="F158" s="88"/>
      <c r="G158" s="88"/>
    </row>
    <row r="159" spans="1:7" x14ac:dyDescent="0.25">
      <c r="A159" s="86">
        <v>37610</v>
      </c>
      <c r="B159" s="87" t="s">
        <v>150</v>
      </c>
      <c r="C159" s="83">
        <v>12</v>
      </c>
      <c r="D159" s="83" t="str">
        <f t="shared" si="2"/>
        <v>INDEC-CM - 37610-12</v>
      </c>
      <c r="E159" s="88" t="s">
        <v>304</v>
      </c>
      <c r="F159" s="88"/>
      <c r="G159" s="88"/>
    </row>
    <row r="160" spans="1:7" x14ac:dyDescent="0.25">
      <c r="A160" s="86">
        <v>42943</v>
      </c>
      <c r="B160" s="87" t="s">
        <v>150</v>
      </c>
      <c r="C160" s="83">
        <v>11</v>
      </c>
      <c r="D160" s="83" t="str">
        <f t="shared" si="2"/>
        <v>INDEC-CM - 42943-11</v>
      </c>
      <c r="E160" s="88" t="s">
        <v>305</v>
      </c>
      <c r="F160" s="88"/>
      <c r="G160" s="88"/>
    </row>
    <row r="161" spans="1:7" x14ac:dyDescent="0.25">
      <c r="A161" s="86">
        <v>37540</v>
      </c>
      <c r="B161" s="87" t="s">
        <v>150</v>
      </c>
      <c r="C161" s="83">
        <v>11</v>
      </c>
      <c r="D161" s="83" t="str">
        <f t="shared" si="2"/>
        <v>INDEC-CM - 37540-11</v>
      </c>
      <c r="E161" s="85" t="s">
        <v>306</v>
      </c>
    </row>
    <row r="162" spans="1:7" x14ac:dyDescent="0.25">
      <c r="A162" s="86">
        <v>38130</v>
      </c>
      <c r="B162" s="87" t="s">
        <v>150</v>
      </c>
      <c r="C162" s="83">
        <v>16</v>
      </c>
      <c r="D162" s="83" t="str">
        <f t="shared" si="2"/>
        <v>INDEC-CM - 38130-16</v>
      </c>
      <c r="E162" s="88" t="s">
        <v>307</v>
      </c>
      <c r="F162" s="88"/>
      <c r="G162" s="88"/>
    </row>
    <row r="163" spans="1:7" x14ac:dyDescent="0.25">
      <c r="A163" s="86">
        <v>38130</v>
      </c>
      <c r="B163" s="87" t="s">
        <v>150</v>
      </c>
      <c r="C163" s="83">
        <v>15</v>
      </c>
      <c r="D163" s="83" t="str">
        <f t="shared" si="2"/>
        <v>INDEC-CM - 38130-15</v>
      </c>
      <c r="E163" s="88" t="s">
        <v>308</v>
      </c>
      <c r="F163" s="88"/>
      <c r="G163" s="88"/>
    </row>
    <row r="164" spans="1:7" x14ac:dyDescent="0.25">
      <c r="A164" s="86">
        <v>38130</v>
      </c>
      <c r="B164" s="87" t="s">
        <v>150</v>
      </c>
      <c r="C164" s="83">
        <v>14</v>
      </c>
      <c r="D164" s="83" t="str">
        <f t="shared" si="2"/>
        <v>INDEC-CM - 38130-14</v>
      </c>
      <c r="E164" s="88" t="s">
        <v>309</v>
      </c>
      <c r="F164" s="88"/>
      <c r="G164" s="88"/>
    </row>
    <row r="165" spans="1:7" x14ac:dyDescent="0.25">
      <c r="A165" s="86">
        <v>35490</v>
      </c>
      <c r="B165" s="87" t="s">
        <v>150</v>
      </c>
      <c r="C165" s="83">
        <v>11</v>
      </c>
      <c r="D165" s="83" t="str">
        <f t="shared" si="2"/>
        <v>INDEC-CM - 35490-11</v>
      </c>
      <c r="E165" s="85" t="s">
        <v>310</v>
      </c>
    </row>
    <row r="166" spans="1:7" x14ac:dyDescent="0.25">
      <c r="A166" s="86">
        <v>41251</v>
      </c>
      <c r="B166" s="87" t="s">
        <v>150</v>
      </c>
      <c r="C166" s="83">
        <v>11</v>
      </c>
      <c r="D166" s="83" t="str">
        <f t="shared" si="2"/>
        <v>INDEC-CM - 41251-11</v>
      </c>
      <c r="E166" s="88" t="s">
        <v>311</v>
      </c>
      <c r="F166" s="88"/>
      <c r="G166" s="88"/>
    </row>
    <row r="167" spans="1:7" x14ac:dyDescent="0.25">
      <c r="A167" s="86">
        <v>41278</v>
      </c>
      <c r="B167" s="87" t="s">
        <v>150</v>
      </c>
      <c r="C167" s="83">
        <v>21</v>
      </c>
      <c r="D167" s="83" t="str">
        <f t="shared" si="2"/>
        <v>INDEC-CM - 41278-21</v>
      </c>
      <c r="E167" s="88" t="s">
        <v>312</v>
      </c>
      <c r="F167" s="88"/>
      <c r="G167" s="88"/>
    </row>
    <row r="168" spans="1:7" x14ac:dyDescent="0.25">
      <c r="A168" s="86">
        <v>42911</v>
      </c>
      <c r="B168" s="87" t="s">
        <v>150</v>
      </c>
      <c r="C168" s="83">
        <v>71</v>
      </c>
      <c r="D168" s="83" t="str">
        <f t="shared" si="2"/>
        <v>INDEC-CM - 42911-71</v>
      </c>
      <c r="E168" s="88" t="s">
        <v>313</v>
      </c>
      <c r="F168" s="88"/>
      <c r="G168" s="88"/>
    </row>
    <row r="169" spans="1:7" x14ac:dyDescent="0.25">
      <c r="A169" s="86">
        <v>37210</v>
      </c>
      <c r="B169" s="87" t="s">
        <v>150</v>
      </c>
      <c r="C169" s="83">
        <v>42</v>
      </c>
      <c r="D169" s="83" t="str">
        <f t="shared" si="2"/>
        <v>INDEC-CM - 37210-42</v>
      </c>
      <c r="E169" s="88" t="s">
        <v>314</v>
      </c>
      <c r="F169" s="88"/>
      <c r="G169" s="88"/>
    </row>
    <row r="170" spans="1:7" x14ac:dyDescent="0.25">
      <c r="A170" s="86">
        <v>37210</v>
      </c>
      <c r="B170" s="87" t="s">
        <v>150</v>
      </c>
      <c r="C170" s="83">
        <v>41</v>
      </c>
      <c r="D170" s="83" t="str">
        <f t="shared" si="2"/>
        <v>INDEC-CM - 37210-41</v>
      </c>
      <c r="E170" s="88" t="s">
        <v>315</v>
      </c>
      <c r="F170" s="88"/>
      <c r="G170" s="88"/>
    </row>
    <row r="171" spans="1:7" x14ac:dyDescent="0.25">
      <c r="A171" s="86">
        <v>36930</v>
      </c>
      <c r="B171" s="87" t="s">
        <v>150</v>
      </c>
      <c r="C171" s="83">
        <v>11</v>
      </c>
      <c r="D171" s="83" t="str">
        <f t="shared" si="2"/>
        <v>INDEC-CM - 36930-11</v>
      </c>
      <c r="E171" s="85" t="s">
        <v>316</v>
      </c>
    </row>
    <row r="172" spans="1:7" x14ac:dyDescent="0.25">
      <c r="A172" s="86">
        <v>36950</v>
      </c>
      <c r="B172" s="87" t="s">
        <v>150</v>
      </c>
      <c r="C172" s="83">
        <v>21</v>
      </c>
      <c r="D172" s="83" t="str">
        <f t="shared" si="2"/>
        <v>INDEC-CM - 36950-21</v>
      </c>
      <c r="E172" s="85" t="s">
        <v>317</v>
      </c>
    </row>
    <row r="173" spans="1:7" x14ac:dyDescent="0.25">
      <c r="A173" s="86">
        <v>35110</v>
      </c>
      <c r="B173" s="87" t="s">
        <v>150</v>
      </c>
      <c r="C173" s="83">
        <v>31</v>
      </c>
      <c r="D173" s="83" t="str">
        <f t="shared" si="2"/>
        <v>INDEC-CM - 35110-31</v>
      </c>
      <c r="E173" s="85" t="s">
        <v>318</v>
      </c>
    </row>
    <row r="174" spans="1:7" x14ac:dyDescent="0.25">
      <c r="A174" s="86">
        <v>35110</v>
      </c>
      <c r="B174" s="87" t="s">
        <v>150</v>
      </c>
      <c r="C174" s="83">
        <v>32</v>
      </c>
      <c r="D174" s="83" t="str">
        <f t="shared" si="2"/>
        <v>INDEC-CM - 35110-32</v>
      </c>
      <c r="E174" s="85" t="s">
        <v>319</v>
      </c>
    </row>
    <row r="175" spans="1:7" x14ac:dyDescent="0.25">
      <c r="A175" s="86">
        <v>37940</v>
      </c>
      <c r="B175" s="87" t="s">
        <v>150</v>
      </c>
      <c r="C175" s="83">
        <v>11</v>
      </c>
      <c r="D175" s="83" t="str">
        <f t="shared" si="2"/>
        <v>INDEC-CM - 37940-11</v>
      </c>
      <c r="E175" s="85" t="s">
        <v>320</v>
      </c>
    </row>
    <row r="176" spans="1:7" x14ac:dyDescent="0.25">
      <c r="A176" s="86">
        <v>35110</v>
      </c>
      <c r="B176" s="87" t="s">
        <v>150</v>
      </c>
      <c r="C176" s="83">
        <v>71</v>
      </c>
      <c r="D176" s="83" t="str">
        <f t="shared" si="2"/>
        <v>INDEC-CM - 35110-71</v>
      </c>
      <c r="E176" s="85" t="s">
        <v>321</v>
      </c>
    </row>
    <row r="177" spans="1:7" x14ac:dyDescent="0.25">
      <c r="A177" s="86">
        <v>31210</v>
      </c>
      <c r="B177" s="87" t="s">
        <v>150</v>
      </c>
      <c r="C177" s="83">
        <v>31</v>
      </c>
      <c r="D177" s="83" t="str">
        <f t="shared" si="2"/>
        <v>INDEC-CM - 31210-31</v>
      </c>
      <c r="E177" s="85" t="s">
        <v>322</v>
      </c>
    </row>
    <row r="178" spans="1:7" x14ac:dyDescent="0.25">
      <c r="A178" s="86">
        <v>31210</v>
      </c>
      <c r="B178" s="87" t="s">
        <v>150</v>
      </c>
      <c r="C178" s="83">
        <v>32</v>
      </c>
      <c r="D178" s="83" t="str">
        <f t="shared" si="2"/>
        <v>INDEC-CM - 31210-32</v>
      </c>
      <c r="E178" s="85" t="s">
        <v>323</v>
      </c>
    </row>
    <row r="179" spans="1:7" x14ac:dyDescent="0.25">
      <c r="A179" s="86">
        <v>41541</v>
      </c>
      <c r="B179" s="87" t="s">
        <v>150</v>
      </c>
      <c r="C179" s="83">
        <v>11</v>
      </c>
      <c r="D179" s="83" t="str">
        <f t="shared" si="2"/>
        <v>INDEC-CM - 41541-11</v>
      </c>
      <c r="E179" s="85" t="s">
        <v>324</v>
      </c>
    </row>
    <row r="180" spans="1:7" x14ac:dyDescent="0.25">
      <c r="A180" s="86">
        <v>34720</v>
      </c>
      <c r="B180" s="87" t="s">
        <v>150</v>
      </c>
      <c r="C180" s="83">
        <v>11</v>
      </c>
      <c r="D180" s="83" t="str">
        <f t="shared" si="2"/>
        <v>INDEC-CM - 34720-11</v>
      </c>
      <c r="E180" s="88" t="s">
        <v>325</v>
      </c>
      <c r="F180" s="88"/>
      <c r="G180" s="88"/>
    </row>
    <row r="181" spans="1:7" x14ac:dyDescent="0.25">
      <c r="A181" s="86">
        <v>47220</v>
      </c>
      <c r="B181" s="87" t="s">
        <v>150</v>
      </c>
      <c r="C181" s="83">
        <v>11</v>
      </c>
      <c r="D181" s="83" t="str">
        <f t="shared" si="2"/>
        <v>INDEC-CM - 47220-11</v>
      </c>
      <c r="E181" s="88" t="s">
        <v>326</v>
      </c>
      <c r="F181" s="88"/>
      <c r="G181" s="88"/>
    </row>
    <row r="182" spans="1:7" x14ac:dyDescent="0.25">
      <c r="A182" s="86">
        <v>31600</v>
      </c>
      <c r="B182" s="87" t="s">
        <v>150</v>
      </c>
      <c r="C182" s="83">
        <v>81</v>
      </c>
      <c r="D182" s="83" t="str">
        <f t="shared" si="2"/>
        <v>INDEC-CM - 31600-81</v>
      </c>
      <c r="E182" s="85" t="s">
        <v>327</v>
      </c>
    </row>
    <row r="183" spans="1:7" x14ac:dyDescent="0.25">
      <c r="A183" s="86">
        <v>42120</v>
      </c>
      <c r="B183" s="87" t="s">
        <v>150</v>
      </c>
      <c r="C183" s="83">
        <v>31</v>
      </c>
      <c r="D183" s="83" t="str">
        <f t="shared" si="2"/>
        <v>INDEC-CM - 42120-31</v>
      </c>
      <c r="E183" s="85" t="s">
        <v>328</v>
      </c>
    </row>
    <row r="184" spans="1:7" x14ac:dyDescent="0.25">
      <c r="A184" s="86">
        <v>35490</v>
      </c>
      <c r="B184" s="87" t="s">
        <v>150</v>
      </c>
      <c r="C184" s="83">
        <v>21</v>
      </c>
      <c r="D184" s="83" t="str">
        <f t="shared" si="2"/>
        <v>INDEC-CM - 35490-21</v>
      </c>
      <c r="E184" s="88" t="s">
        <v>329</v>
      </c>
      <c r="F184" s="88"/>
      <c r="G184" s="88"/>
    </row>
    <row r="185" spans="1:7" x14ac:dyDescent="0.25">
      <c r="A185" s="86">
        <v>31600</v>
      </c>
      <c r="B185" s="87" t="s">
        <v>150</v>
      </c>
      <c r="C185" s="83">
        <v>41</v>
      </c>
      <c r="D185" s="83" t="str">
        <f t="shared" si="2"/>
        <v>INDEC-CM - 31600-41</v>
      </c>
      <c r="E185" s="88" t="s">
        <v>330</v>
      </c>
      <c r="F185" s="88"/>
      <c r="G185" s="88"/>
    </row>
    <row r="186" spans="1:7" x14ac:dyDescent="0.25">
      <c r="A186" s="86">
        <v>42120</v>
      </c>
      <c r="B186" s="87" t="s">
        <v>150</v>
      </c>
      <c r="C186" s="83">
        <v>21</v>
      </c>
      <c r="D186" s="83" t="str">
        <f t="shared" si="2"/>
        <v>INDEC-CM - 42120-21</v>
      </c>
      <c r="E186" s="88" t="s">
        <v>331</v>
      </c>
      <c r="F186" s="88"/>
      <c r="G186" s="88"/>
    </row>
    <row r="187" spans="1:7" x14ac:dyDescent="0.25">
      <c r="A187" s="86">
        <v>42120</v>
      </c>
      <c r="B187" s="87" t="s">
        <v>150</v>
      </c>
      <c r="C187" s="83">
        <v>22</v>
      </c>
      <c r="D187" s="83" t="str">
        <f t="shared" si="2"/>
        <v>INDEC-CM - 42120-22</v>
      </c>
      <c r="E187" s="88" t="s">
        <v>332</v>
      </c>
      <c r="F187" s="88"/>
      <c r="G187" s="88"/>
    </row>
    <row r="188" spans="1:7" x14ac:dyDescent="0.25">
      <c r="A188" s="86">
        <v>31600</v>
      </c>
      <c r="B188" s="87" t="s">
        <v>150</v>
      </c>
      <c r="C188" s="83">
        <v>33</v>
      </c>
      <c r="D188" s="83" t="str">
        <f t="shared" si="2"/>
        <v>INDEC-CM - 31600-33</v>
      </c>
      <c r="E188" s="85" t="s">
        <v>333</v>
      </c>
    </row>
    <row r="189" spans="1:7" x14ac:dyDescent="0.25">
      <c r="A189" s="86">
        <v>31600</v>
      </c>
      <c r="B189" s="87" t="s">
        <v>150</v>
      </c>
      <c r="C189" s="83">
        <v>32</v>
      </c>
      <c r="D189" s="83" t="str">
        <f t="shared" si="2"/>
        <v>INDEC-CM - 31600-32</v>
      </c>
      <c r="E189" s="85" t="s">
        <v>334</v>
      </c>
    </row>
    <row r="190" spans="1:7" x14ac:dyDescent="0.25">
      <c r="A190" s="86">
        <v>31600</v>
      </c>
      <c r="B190" s="87" t="s">
        <v>150</v>
      </c>
      <c r="C190" s="83">
        <v>31</v>
      </c>
      <c r="D190" s="83" t="str">
        <f t="shared" si="2"/>
        <v>INDEC-CM - 31600-31</v>
      </c>
      <c r="E190" s="85" t="s">
        <v>335</v>
      </c>
    </row>
    <row r="191" spans="1:7" x14ac:dyDescent="0.25">
      <c r="A191" s="86">
        <v>42120</v>
      </c>
      <c r="B191" s="87" t="s">
        <v>150</v>
      </c>
      <c r="C191" s="83">
        <v>11</v>
      </c>
      <c r="D191" s="83" t="str">
        <f t="shared" si="2"/>
        <v>INDEC-CM - 42120-11</v>
      </c>
      <c r="E191" s="85" t="s">
        <v>336</v>
      </c>
    </row>
    <row r="192" spans="1:7" x14ac:dyDescent="0.25">
      <c r="A192" s="86">
        <v>31600</v>
      </c>
      <c r="B192" s="87" t="s">
        <v>150</v>
      </c>
      <c r="C192" s="83">
        <v>23</v>
      </c>
      <c r="D192" s="83" t="str">
        <f t="shared" si="2"/>
        <v>INDEC-CM - 31600-23</v>
      </c>
      <c r="E192" s="85" t="s">
        <v>337</v>
      </c>
    </row>
    <row r="193" spans="1:7" x14ac:dyDescent="0.25">
      <c r="A193" s="86">
        <v>31600</v>
      </c>
      <c r="B193" s="87" t="s">
        <v>150</v>
      </c>
      <c r="C193" s="83">
        <v>22</v>
      </c>
      <c r="D193" s="83" t="str">
        <f t="shared" si="2"/>
        <v>INDEC-CM - 31600-22</v>
      </c>
      <c r="E193" s="85" t="s">
        <v>338</v>
      </c>
    </row>
    <row r="194" spans="1:7" x14ac:dyDescent="0.25">
      <c r="A194" s="86">
        <v>31600</v>
      </c>
      <c r="B194" s="87" t="s">
        <v>150</v>
      </c>
      <c r="C194" s="83">
        <v>21</v>
      </c>
      <c r="D194" s="83" t="str">
        <f t="shared" si="2"/>
        <v>INDEC-CM - 31600-21</v>
      </c>
      <c r="E194" s="85" t="s">
        <v>339</v>
      </c>
    </row>
    <row r="195" spans="1:7" x14ac:dyDescent="0.25">
      <c r="A195" s="86">
        <v>41278</v>
      </c>
      <c r="B195" s="87" t="s">
        <v>150</v>
      </c>
      <c r="C195" s="83">
        <v>33</v>
      </c>
      <c r="D195" s="83" t="str">
        <f t="shared" si="2"/>
        <v>INDEC-CM - 41278-33</v>
      </c>
      <c r="E195" s="88" t="s">
        <v>340</v>
      </c>
      <c r="F195" s="88"/>
      <c r="G195" s="88"/>
    </row>
    <row r="196" spans="1:7" x14ac:dyDescent="0.25">
      <c r="A196" s="86">
        <v>36320</v>
      </c>
      <c r="B196" s="87" t="s">
        <v>150</v>
      </c>
      <c r="C196" s="83">
        <v>33</v>
      </c>
      <c r="D196" s="83" t="str">
        <f t="shared" si="2"/>
        <v>INDEC-CM - 36320-33</v>
      </c>
      <c r="E196" s="85" t="s">
        <v>341</v>
      </c>
    </row>
    <row r="197" spans="1:7" x14ac:dyDescent="0.25">
      <c r="A197" s="86">
        <v>48270</v>
      </c>
      <c r="B197" s="87" t="s">
        <v>150</v>
      </c>
      <c r="C197" s="83">
        <v>11</v>
      </c>
      <c r="D197" s="83" t="str">
        <f t="shared" si="2"/>
        <v>INDEC-CM - 48270-11</v>
      </c>
      <c r="E197" s="88" t="s">
        <v>342</v>
      </c>
      <c r="F197" s="88"/>
      <c r="G197" s="88"/>
    </row>
    <row r="198" spans="1:7" x14ac:dyDescent="0.25">
      <c r="A198" s="86">
        <v>42190</v>
      </c>
      <c r="B198" s="87" t="s">
        <v>150</v>
      </c>
      <c r="C198" s="83">
        <v>11</v>
      </c>
      <c r="D198" s="83" t="str">
        <f t="shared" si="2"/>
        <v>INDEC-CM - 42190-11</v>
      </c>
      <c r="E198" s="85" t="s">
        <v>343</v>
      </c>
    </row>
    <row r="199" spans="1:7" x14ac:dyDescent="0.25">
      <c r="A199" s="86">
        <v>43923</v>
      </c>
      <c r="B199" s="87" t="s">
        <v>150</v>
      </c>
      <c r="C199" s="83">
        <v>31</v>
      </c>
      <c r="D199" s="83" t="str">
        <f t="shared" ref="D199:D220" si="3">CONCATENATE("INDEC-CM - ",A199,B199,C199)</f>
        <v>INDEC-CM - 43923-31</v>
      </c>
      <c r="E199" s="88" t="s">
        <v>344</v>
      </c>
      <c r="F199" s="88"/>
      <c r="G199" s="88"/>
    </row>
    <row r="200" spans="1:7" x14ac:dyDescent="0.25">
      <c r="A200" s="86">
        <v>31210</v>
      </c>
      <c r="B200" s="87" t="s">
        <v>150</v>
      </c>
      <c r="C200" s="83">
        <v>11</v>
      </c>
      <c r="D200" s="83" t="str">
        <f t="shared" si="3"/>
        <v>INDEC-CM - 31210-11</v>
      </c>
      <c r="E200" s="88" t="s">
        <v>345</v>
      </c>
      <c r="F200" s="88"/>
      <c r="G200" s="88"/>
    </row>
    <row r="201" spans="1:7" x14ac:dyDescent="0.25">
      <c r="A201" s="86">
        <v>37129</v>
      </c>
      <c r="B201" s="87" t="s">
        <v>150</v>
      </c>
      <c r="C201" s="83">
        <v>21</v>
      </c>
      <c r="D201" s="83" t="str">
        <f t="shared" si="3"/>
        <v>INDEC-CM - 37129-21</v>
      </c>
      <c r="E201" s="85" t="s">
        <v>346</v>
      </c>
    </row>
    <row r="202" spans="1:7" x14ac:dyDescent="0.25">
      <c r="A202" s="86">
        <v>37560</v>
      </c>
      <c r="B202" s="87" t="s">
        <v>150</v>
      </c>
      <c r="C202" s="83">
        <v>21</v>
      </c>
      <c r="D202" s="83" t="str">
        <f t="shared" si="3"/>
        <v>INDEC-CM - 37560-21</v>
      </c>
      <c r="E202" s="88" t="s">
        <v>347</v>
      </c>
      <c r="F202" s="88"/>
      <c r="G202" s="88"/>
    </row>
    <row r="203" spans="1:7" x14ac:dyDescent="0.25">
      <c r="A203" s="86">
        <v>42999</v>
      </c>
      <c r="B203" s="87" t="s">
        <v>150</v>
      </c>
      <c r="C203" s="83">
        <v>71</v>
      </c>
      <c r="D203" s="83" t="str">
        <f t="shared" si="3"/>
        <v>INDEC-CM - 42999-71</v>
      </c>
      <c r="E203" s="85" t="s">
        <v>348</v>
      </c>
    </row>
    <row r="204" spans="1:7" x14ac:dyDescent="0.25">
      <c r="A204" s="86">
        <v>41516</v>
      </c>
      <c r="B204" s="87" t="s">
        <v>150</v>
      </c>
      <c r="C204" s="83">
        <v>22</v>
      </c>
      <c r="D204" s="83" t="str">
        <f t="shared" si="3"/>
        <v>INDEC-CM - 41516-22</v>
      </c>
      <c r="E204" s="85" t="s">
        <v>349</v>
      </c>
    </row>
    <row r="205" spans="1:7" x14ac:dyDescent="0.25">
      <c r="A205" s="86">
        <v>37350</v>
      </c>
      <c r="B205" s="87" t="s">
        <v>150</v>
      </c>
      <c r="C205" s="83">
        <v>51</v>
      </c>
      <c r="D205" s="83" t="str">
        <f t="shared" si="3"/>
        <v>INDEC-CM - 37350-51</v>
      </c>
      <c r="E205" s="85" t="s">
        <v>350</v>
      </c>
    </row>
    <row r="206" spans="1:7" x14ac:dyDescent="0.25">
      <c r="A206" s="86">
        <v>44826</v>
      </c>
      <c r="B206" s="87" t="s">
        <v>150</v>
      </c>
      <c r="C206" s="83">
        <v>21</v>
      </c>
      <c r="D206" s="83" t="str">
        <f t="shared" si="3"/>
        <v>INDEC-CM - 44826-21</v>
      </c>
      <c r="E206" s="85" t="s">
        <v>351</v>
      </c>
    </row>
    <row r="207" spans="1:7" x14ac:dyDescent="0.25">
      <c r="A207" s="86">
        <v>31210</v>
      </c>
      <c r="B207" s="87" t="s">
        <v>150</v>
      </c>
      <c r="C207" s="83">
        <v>22</v>
      </c>
      <c r="D207" s="83" t="str">
        <f t="shared" si="3"/>
        <v>INDEC-CM - 31210-22</v>
      </c>
      <c r="E207" s="85" t="s">
        <v>352</v>
      </c>
    </row>
    <row r="208" spans="1:7" x14ac:dyDescent="0.25">
      <c r="A208" s="86">
        <v>31100</v>
      </c>
      <c r="B208" s="87" t="s">
        <v>150</v>
      </c>
      <c r="C208" s="83">
        <v>11</v>
      </c>
      <c r="D208" s="83" t="str">
        <f t="shared" si="3"/>
        <v>INDEC-CM - 31100-11</v>
      </c>
      <c r="E208" s="85" t="s">
        <v>353</v>
      </c>
    </row>
    <row r="209" spans="1:7" x14ac:dyDescent="0.25">
      <c r="A209" s="86">
        <v>46212</v>
      </c>
      <c r="B209" s="87" t="s">
        <v>150</v>
      </c>
      <c r="C209" s="83">
        <v>53</v>
      </c>
      <c r="D209" s="83" t="str">
        <f t="shared" si="3"/>
        <v>INDEC-CM - 46212-53</v>
      </c>
      <c r="E209" s="85" t="s">
        <v>354</v>
      </c>
    </row>
    <row r="210" spans="1:7" x14ac:dyDescent="0.25">
      <c r="A210" s="86">
        <v>46212</v>
      </c>
      <c r="B210" s="87" t="s">
        <v>150</v>
      </c>
      <c r="C210" s="83">
        <v>52</v>
      </c>
      <c r="D210" s="83" t="str">
        <f t="shared" si="3"/>
        <v>INDEC-CM - 46212-52</v>
      </c>
      <c r="E210" s="88" t="s">
        <v>355</v>
      </c>
      <c r="F210" s="88"/>
      <c r="G210" s="88"/>
    </row>
    <row r="211" spans="1:7" x14ac:dyDescent="0.25">
      <c r="A211" s="86">
        <v>15400</v>
      </c>
      <c r="B211" s="87" t="s">
        <v>150</v>
      </c>
      <c r="C211" s="83">
        <v>21</v>
      </c>
      <c r="D211" s="83" t="str">
        <f t="shared" si="3"/>
        <v>INDEC-CM - 15400-21</v>
      </c>
      <c r="E211" s="85" t="s">
        <v>356</v>
      </c>
    </row>
    <row r="212" spans="1:7" x14ac:dyDescent="0.25">
      <c r="A212" s="86">
        <v>43240</v>
      </c>
      <c r="B212" s="87" t="s">
        <v>150</v>
      </c>
      <c r="C212" s="83">
        <v>11</v>
      </c>
      <c r="D212" s="83" t="str">
        <f t="shared" si="3"/>
        <v>INDEC-CM - 43240-11</v>
      </c>
      <c r="E212" s="85" t="s">
        <v>357</v>
      </c>
    </row>
    <row r="213" spans="1:7" x14ac:dyDescent="0.25">
      <c r="A213" s="86">
        <v>31600</v>
      </c>
      <c r="B213" s="87" t="s">
        <v>150</v>
      </c>
      <c r="C213" s="83">
        <v>42</v>
      </c>
      <c r="D213" s="83" t="str">
        <f t="shared" si="3"/>
        <v>INDEC-CM - 31600-42</v>
      </c>
      <c r="E213" s="88" t="s">
        <v>358</v>
      </c>
      <c r="F213" s="88"/>
      <c r="G213" s="88"/>
    </row>
    <row r="214" spans="1:7" x14ac:dyDescent="0.25">
      <c r="A214" s="86">
        <v>42120</v>
      </c>
      <c r="B214" s="87" t="s">
        <v>150</v>
      </c>
      <c r="C214" s="83">
        <v>42</v>
      </c>
      <c r="D214" s="83" t="str">
        <f t="shared" si="3"/>
        <v>INDEC-CM - 42120-42</v>
      </c>
      <c r="E214" s="88" t="s">
        <v>359</v>
      </c>
      <c r="F214" s="88"/>
      <c r="G214" s="88"/>
    </row>
    <row r="215" spans="1:7" x14ac:dyDescent="0.25">
      <c r="A215" s="86">
        <v>42120</v>
      </c>
      <c r="B215" s="87" t="s">
        <v>150</v>
      </c>
      <c r="C215" s="83">
        <v>41</v>
      </c>
      <c r="D215" s="83" t="str">
        <f t="shared" si="3"/>
        <v>INDEC-CM - 42120-41</v>
      </c>
      <c r="E215" s="88" t="s">
        <v>360</v>
      </c>
      <c r="F215" s="88"/>
      <c r="G215" s="88"/>
    </row>
    <row r="216" spans="1:7" x14ac:dyDescent="0.25">
      <c r="A216" s="86">
        <v>42120</v>
      </c>
      <c r="B216" s="87" t="s">
        <v>150</v>
      </c>
      <c r="C216" s="83">
        <v>51</v>
      </c>
      <c r="D216" s="83" t="str">
        <f t="shared" si="3"/>
        <v>INDEC-CM - 42120-51</v>
      </c>
      <c r="E216" s="85" t="s">
        <v>361</v>
      </c>
    </row>
    <row r="217" spans="1:7" x14ac:dyDescent="0.25">
      <c r="A217" s="86">
        <v>37550</v>
      </c>
      <c r="B217" s="87" t="s">
        <v>150</v>
      </c>
      <c r="C217" s="83">
        <v>11</v>
      </c>
      <c r="D217" s="83" t="str">
        <f t="shared" si="3"/>
        <v>INDEC-CM - 37550-11</v>
      </c>
      <c r="E217" s="85" t="s">
        <v>362</v>
      </c>
    </row>
    <row r="218" spans="1:7" x14ac:dyDescent="0.25">
      <c r="A218" s="86">
        <v>37410</v>
      </c>
      <c r="B218" s="87" t="s">
        <v>150</v>
      </c>
      <c r="C218" s="83">
        <v>11</v>
      </c>
      <c r="D218" s="83" t="str">
        <f t="shared" si="3"/>
        <v>INDEC-CM - 37410-11</v>
      </c>
      <c r="E218" s="85" t="s">
        <v>363</v>
      </c>
    </row>
    <row r="219" spans="1:7" x14ac:dyDescent="0.25">
      <c r="A219" s="86">
        <v>31210</v>
      </c>
      <c r="B219" s="87" t="s">
        <v>150</v>
      </c>
      <c r="C219" s="83">
        <v>33</v>
      </c>
      <c r="D219" s="83" t="str">
        <f t="shared" si="3"/>
        <v>INDEC-CM - 31210-33</v>
      </c>
      <c r="E219" s="85" t="s">
        <v>364</v>
      </c>
    </row>
    <row r="220" spans="1:7" x14ac:dyDescent="0.25">
      <c r="A220" s="86">
        <v>37540</v>
      </c>
      <c r="B220" s="87" t="s">
        <v>150</v>
      </c>
      <c r="C220" s="83">
        <v>21</v>
      </c>
      <c r="D220" s="83" t="str">
        <f t="shared" si="3"/>
        <v>INDEC-CM - 37540-21</v>
      </c>
      <c r="E220" s="85" t="s">
        <v>365</v>
      </c>
    </row>
    <row r="223" spans="1:7" ht="10.5" x14ac:dyDescent="0.25">
      <c r="A223" s="81" t="s">
        <v>644</v>
      </c>
      <c r="B223" s="89"/>
      <c r="C223" s="90"/>
      <c r="D223" s="89"/>
      <c r="E223" s="89"/>
    </row>
    <row r="224" spans="1:7" ht="10.5" x14ac:dyDescent="0.25">
      <c r="A224" s="91"/>
      <c r="B224" s="89"/>
      <c r="C224" s="90"/>
      <c r="D224" s="89"/>
      <c r="E224" s="89"/>
    </row>
    <row r="225" spans="1:5" ht="11.25" customHeight="1" x14ac:dyDescent="0.25">
      <c r="A225" s="329" t="s">
        <v>147</v>
      </c>
      <c r="B225" s="329"/>
      <c r="C225" s="329"/>
      <c r="D225" s="328" t="s">
        <v>452</v>
      </c>
      <c r="E225" s="328" t="s">
        <v>148</v>
      </c>
    </row>
    <row r="226" spans="1:5" ht="12" customHeight="1" x14ac:dyDescent="0.25">
      <c r="A226" s="329" t="s">
        <v>149</v>
      </c>
      <c r="B226" s="329"/>
      <c r="C226" s="329"/>
      <c r="D226" s="328"/>
      <c r="E226" s="328"/>
    </row>
    <row r="227" spans="1:5" x14ac:dyDescent="0.25">
      <c r="A227" s="92"/>
      <c r="B227" s="89"/>
      <c r="C227" s="90"/>
      <c r="D227" s="83" t="str">
        <f t="shared" ref="D227" si="4">CONCATENATE(A227,B227,C227)</f>
        <v/>
      </c>
      <c r="E227" s="89"/>
    </row>
    <row r="228" spans="1:5" x14ac:dyDescent="0.25">
      <c r="A228" s="93">
        <v>37370</v>
      </c>
      <c r="B228" s="93" t="s">
        <v>150</v>
      </c>
      <c r="C228" s="90">
        <v>0</v>
      </c>
      <c r="D228" s="83" t="str">
        <f t="shared" ref="D228:D232" si="5">CONCATENATE("INDEC-CM - ",A228,B228,C228)</f>
        <v>INDEC-CM - 37370-0</v>
      </c>
      <c r="E228" s="89" t="s">
        <v>645</v>
      </c>
    </row>
    <row r="229" spans="1:5" x14ac:dyDescent="0.25">
      <c r="A229" s="93">
        <v>31600</v>
      </c>
      <c r="B229" s="93" t="s">
        <v>150</v>
      </c>
      <c r="C229" s="90">
        <v>6</v>
      </c>
      <c r="D229" s="83" t="str">
        <f t="shared" si="5"/>
        <v>INDEC-CM - 31600-6</v>
      </c>
      <c r="E229" s="89" t="s">
        <v>646</v>
      </c>
    </row>
    <row r="230" spans="1:5" x14ac:dyDescent="0.25">
      <c r="A230" s="93">
        <v>41278</v>
      </c>
      <c r="B230" s="93" t="s">
        <v>150</v>
      </c>
      <c r="C230" s="90">
        <v>0</v>
      </c>
      <c r="D230" s="83" t="str">
        <f t="shared" si="5"/>
        <v>INDEC-CM - 41278-0</v>
      </c>
      <c r="E230" s="89" t="s">
        <v>647</v>
      </c>
    </row>
    <row r="231" spans="1:5" x14ac:dyDescent="0.25">
      <c r="A231" s="93">
        <v>31600</v>
      </c>
      <c r="B231" s="93" t="s">
        <v>150</v>
      </c>
      <c r="C231" s="90">
        <v>7</v>
      </c>
      <c r="D231" s="83" t="str">
        <f t="shared" si="5"/>
        <v>INDEC-CM - 31600-7</v>
      </c>
      <c r="E231" s="89" t="s">
        <v>648</v>
      </c>
    </row>
    <row r="232" spans="1:5" x14ac:dyDescent="0.25">
      <c r="A232" s="93">
        <v>42120</v>
      </c>
      <c r="B232" s="93" t="s">
        <v>150</v>
      </c>
      <c r="C232" s="90" t="s">
        <v>649</v>
      </c>
      <c r="D232" s="83" t="str">
        <f t="shared" si="5"/>
        <v>INDEC-CM - 42120-41/42/51</v>
      </c>
      <c r="E232" s="89" t="s">
        <v>650</v>
      </c>
    </row>
    <row r="235" spans="1:5" ht="10.5" x14ac:dyDescent="0.25">
      <c r="A235" s="81" t="s">
        <v>652</v>
      </c>
      <c r="B235" s="94"/>
      <c r="C235" s="95"/>
      <c r="D235" s="95"/>
      <c r="E235" s="95"/>
    </row>
    <row r="236" spans="1:5" x14ac:dyDescent="0.25">
      <c r="A236" s="96"/>
      <c r="B236" s="96"/>
      <c r="C236" s="97"/>
      <c r="D236" s="98"/>
      <c r="E236" s="96"/>
    </row>
    <row r="237" spans="1:5" x14ac:dyDescent="0.25">
      <c r="A237" s="329" t="s">
        <v>147</v>
      </c>
      <c r="B237" s="329"/>
      <c r="C237" s="329"/>
      <c r="D237" s="328" t="s">
        <v>452</v>
      </c>
      <c r="E237" s="329" t="s">
        <v>436</v>
      </c>
    </row>
    <row r="238" spans="1:5" x14ac:dyDescent="0.25">
      <c r="A238" s="328"/>
      <c r="B238" s="328"/>
      <c r="C238" s="328"/>
      <c r="D238" s="328"/>
      <c r="E238" s="329"/>
    </row>
    <row r="239" spans="1:5" ht="10.5" x14ac:dyDescent="0.25">
      <c r="A239" s="96"/>
      <c r="B239" s="96"/>
      <c r="C239" s="99"/>
      <c r="D239" s="96"/>
      <c r="E239" s="100" t="s">
        <v>372</v>
      </c>
    </row>
    <row r="240" spans="1:5" ht="10.5" x14ac:dyDescent="0.25">
      <c r="A240" s="96"/>
      <c r="B240" s="96"/>
      <c r="C240" s="99"/>
      <c r="D240" s="96"/>
      <c r="E240" s="100"/>
    </row>
    <row r="241" spans="1:5" ht="10.5" x14ac:dyDescent="0.25">
      <c r="A241" s="96"/>
      <c r="B241" s="96"/>
      <c r="C241" s="97"/>
      <c r="D241" s="98"/>
      <c r="E241" s="94" t="s">
        <v>437</v>
      </c>
    </row>
    <row r="242" spans="1:5" ht="10.5" x14ac:dyDescent="0.25">
      <c r="A242" s="96"/>
      <c r="B242" s="96"/>
      <c r="C242" s="97"/>
      <c r="D242" s="98"/>
      <c r="E242" s="94"/>
    </row>
    <row r="243" spans="1:5" ht="10.5" x14ac:dyDescent="0.25">
      <c r="A243" s="98"/>
      <c r="B243" s="96"/>
      <c r="C243" s="99"/>
      <c r="D243" s="96"/>
      <c r="E243" s="94" t="s">
        <v>438</v>
      </c>
    </row>
    <row r="244" spans="1:5" x14ac:dyDescent="0.25">
      <c r="A244" s="101">
        <v>51560</v>
      </c>
      <c r="B244" s="96" t="s">
        <v>150</v>
      </c>
      <c r="C244" s="99">
        <v>11</v>
      </c>
      <c r="D244" s="83" t="str">
        <f>CONCATENATE("INDEC-MO - ",A244,B244,C244)</f>
        <v>INDEC-MO - 51560-11</v>
      </c>
      <c r="E244" s="102" t="s">
        <v>439</v>
      </c>
    </row>
    <row r="245" spans="1:5" x14ac:dyDescent="0.25">
      <c r="A245" s="101">
        <v>51560</v>
      </c>
      <c r="B245" s="96" t="s">
        <v>150</v>
      </c>
      <c r="C245" s="99">
        <v>12</v>
      </c>
      <c r="D245" s="83" t="str">
        <f t="shared" ref="D245:D247" si="6">CONCATENATE("INDEC-MO - ",A245,B245,C245)</f>
        <v>INDEC-MO - 51560-12</v>
      </c>
      <c r="E245" s="102" t="s">
        <v>440</v>
      </c>
    </row>
    <row r="246" spans="1:5" x14ac:dyDescent="0.25">
      <c r="A246" s="101">
        <v>51560</v>
      </c>
      <c r="B246" s="96" t="s">
        <v>150</v>
      </c>
      <c r="C246" s="99">
        <v>13</v>
      </c>
      <c r="D246" s="83" t="str">
        <f t="shared" si="6"/>
        <v>INDEC-MO - 51560-13</v>
      </c>
      <c r="E246" s="102" t="s">
        <v>441</v>
      </c>
    </row>
    <row r="247" spans="1:5" x14ac:dyDescent="0.25">
      <c r="A247" s="101">
        <v>51560</v>
      </c>
      <c r="B247" s="96" t="s">
        <v>150</v>
      </c>
      <c r="C247" s="99">
        <v>14</v>
      </c>
      <c r="D247" s="83" t="str">
        <f t="shared" si="6"/>
        <v>INDEC-MO - 51560-14</v>
      </c>
      <c r="E247" s="102" t="s">
        <v>442</v>
      </c>
    </row>
    <row r="248" spans="1:5" x14ac:dyDescent="0.25">
      <c r="A248" s="101"/>
      <c r="B248" s="96"/>
      <c r="C248" s="99"/>
      <c r="D248" s="83" t="str">
        <f t="shared" ref="D248:D253" si="7">CONCATENATE(A248,B248,C248)</f>
        <v/>
      </c>
      <c r="E248" s="96"/>
    </row>
    <row r="249" spans="1:5" ht="12" x14ac:dyDescent="0.25">
      <c r="A249" s="101">
        <v>51560</v>
      </c>
      <c r="B249" s="96" t="s">
        <v>150</v>
      </c>
      <c r="C249" s="99">
        <v>32</v>
      </c>
      <c r="D249" s="83" t="str">
        <f>CONCATENATE("INDEC-MO - ",A249,B249,C249)</f>
        <v>INDEC-MO - 51560-32</v>
      </c>
      <c r="E249" s="94" t="s">
        <v>443</v>
      </c>
    </row>
    <row r="250" spans="1:5" x14ac:dyDescent="0.25">
      <c r="A250" s="101"/>
      <c r="B250" s="96"/>
      <c r="C250" s="99"/>
      <c r="D250" s="83" t="str">
        <f t="shared" si="7"/>
        <v/>
      </c>
      <c r="E250" s="96"/>
    </row>
    <row r="251" spans="1:5" ht="12" x14ac:dyDescent="0.25">
      <c r="A251" s="101">
        <v>81291</v>
      </c>
      <c r="B251" s="96" t="s">
        <v>150</v>
      </c>
      <c r="C251" s="99">
        <v>1</v>
      </c>
      <c r="D251" s="83" t="str">
        <f>CONCATENATE("INDEC-MO - ",A251,B251,C251)</f>
        <v>INDEC-MO - 81291-1</v>
      </c>
      <c r="E251" s="100" t="s">
        <v>444</v>
      </c>
    </row>
    <row r="252" spans="1:5" x14ac:dyDescent="0.25">
      <c r="A252" s="101"/>
      <c r="B252" s="96"/>
      <c r="C252" s="99"/>
      <c r="D252" s="83" t="str">
        <f t="shared" si="7"/>
        <v/>
      </c>
      <c r="E252" s="96"/>
    </row>
    <row r="253" spans="1:5" ht="10.5" x14ac:dyDescent="0.25">
      <c r="A253" s="101"/>
      <c r="B253" s="96"/>
      <c r="C253" s="99"/>
      <c r="D253" s="83" t="str">
        <f t="shared" si="7"/>
        <v/>
      </c>
      <c r="E253" s="100" t="s">
        <v>445</v>
      </c>
    </row>
    <row r="254" spans="1:5" x14ac:dyDescent="0.25">
      <c r="A254" s="101">
        <v>51641</v>
      </c>
      <c r="B254" s="96" t="s">
        <v>150</v>
      </c>
      <c r="C254" s="99">
        <v>1</v>
      </c>
      <c r="D254" s="83" t="str">
        <f t="shared" ref="D254:D259" si="8">CONCATENATE("INDEC-MO - ",A254,B254,C254)</f>
        <v>INDEC-MO - 51641-1</v>
      </c>
      <c r="E254" s="102" t="s">
        <v>446</v>
      </c>
    </row>
    <row r="255" spans="1:5" x14ac:dyDescent="0.25">
      <c r="A255" s="101">
        <v>51620</v>
      </c>
      <c r="B255" s="96" t="s">
        <v>150</v>
      </c>
      <c r="C255" s="99">
        <v>1</v>
      </c>
      <c r="D255" s="83" t="str">
        <f t="shared" si="8"/>
        <v>INDEC-MO - 51620-1</v>
      </c>
      <c r="E255" s="102" t="s">
        <v>447</v>
      </c>
    </row>
    <row r="256" spans="1:5" x14ac:dyDescent="0.25">
      <c r="A256" s="101">
        <v>51690</v>
      </c>
      <c r="B256" s="96" t="s">
        <v>150</v>
      </c>
      <c r="C256" s="99">
        <v>1</v>
      </c>
      <c r="D256" s="83" t="str">
        <f t="shared" si="8"/>
        <v>INDEC-MO - 51690-1</v>
      </c>
      <c r="E256" s="102" t="s">
        <v>448</v>
      </c>
    </row>
    <row r="257" spans="1:7" x14ac:dyDescent="0.25">
      <c r="A257" s="101">
        <v>51630</v>
      </c>
      <c r="B257" s="96" t="s">
        <v>150</v>
      </c>
      <c r="C257" s="99">
        <v>1</v>
      </c>
      <c r="D257" s="83" t="str">
        <f t="shared" si="8"/>
        <v>INDEC-MO - 51630-1</v>
      </c>
      <c r="E257" s="102" t="s">
        <v>449</v>
      </c>
    </row>
    <row r="258" spans="1:7" x14ac:dyDescent="0.25">
      <c r="A258" s="101">
        <v>51720</v>
      </c>
      <c r="B258" s="96" t="s">
        <v>150</v>
      </c>
      <c r="C258" s="99">
        <v>1</v>
      </c>
      <c r="D258" s="83" t="str">
        <f t="shared" si="8"/>
        <v>INDEC-MO - 51720-1</v>
      </c>
      <c r="E258" s="102" t="s">
        <v>450</v>
      </c>
    </row>
    <row r="259" spans="1:7" x14ac:dyDescent="0.25">
      <c r="A259" s="101">
        <v>51730</v>
      </c>
      <c r="B259" s="96" t="s">
        <v>150</v>
      </c>
      <c r="C259" s="99">
        <v>1</v>
      </c>
      <c r="D259" s="83" t="str">
        <f t="shared" si="8"/>
        <v>INDEC-MO - 51730-1</v>
      </c>
      <c r="E259" s="102" t="s">
        <v>451</v>
      </c>
    </row>
    <row r="262" spans="1:7" ht="10.5" x14ac:dyDescent="0.25">
      <c r="A262" s="81" t="s">
        <v>653</v>
      </c>
      <c r="B262" s="103"/>
      <c r="C262" s="104"/>
      <c r="D262" s="105"/>
      <c r="E262" s="104"/>
      <c r="F262" s="104"/>
      <c r="G262" s="105"/>
    </row>
    <row r="263" spans="1:7" ht="10.5" x14ac:dyDescent="0.25">
      <c r="A263" s="103"/>
      <c r="B263" s="103"/>
      <c r="C263" s="106"/>
      <c r="D263" s="107"/>
      <c r="E263" s="103"/>
      <c r="F263" s="103"/>
      <c r="G263" s="91"/>
    </row>
    <row r="264" spans="1:7" ht="11.25" customHeight="1" x14ac:dyDescent="0.25">
      <c r="A264" s="329" t="s">
        <v>147</v>
      </c>
      <c r="B264" s="329"/>
      <c r="C264" s="329"/>
      <c r="D264" s="328" t="s">
        <v>452</v>
      </c>
      <c r="E264" s="329" t="s">
        <v>436</v>
      </c>
      <c r="F264" s="108"/>
      <c r="G264" s="108"/>
    </row>
    <row r="265" spans="1:7" ht="10.5" x14ac:dyDescent="0.25">
      <c r="A265" s="328"/>
      <c r="B265" s="328"/>
      <c r="C265" s="328"/>
      <c r="D265" s="328"/>
      <c r="E265" s="329"/>
      <c r="F265" s="108"/>
      <c r="G265" s="108"/>
    </row>
    <row r="266" spans="1:7" x14ac:dyDescent="0.25">
      <c r="A266" s="103"/>
      <c r="B266" s="103"/>
      <c r="C266" s="104"/>
      <c r="D266" s="103"/>
      <c r="E266" s="103"/>
      <c r="F266" s="103"/>
      <c r="G266" s="103"/>
    </row>
    <row r="267" spans="1:7" x14ac:dyDescent="0.25">
      <c r="A267" s="101">
        <v>51720</v>
      </c>
      <c r="B267" s="96" t="s">
        <v>150</v>
      </c>
      <c r="C267" s="99">
        <v>1</v>
      </c>
      <c r="D267" s="83" t="str">
        <f>CONCATENATE("INDEC-MO - ",A267,B267,C267)</f>
        <v>INDEC-MO - 51720-1</v>
      </c>
      <c r="E267" s="109" t="s">
        <v>654</v>
      </c>
      <c r="F267" s="103"/>
      <c r="G267" s="103"/>
    </row>
    <row r="268" spans="1:7" x14ac:dyDescent="0.25">
      <c r="A268" s="103"/>
      <c r="B268" s="103"/>
      <c r="C268" s="104"/>
      <c r="D268" s="103"/>
      <c r="E268" s="103"/>
      <c r="F268" s="103"/>
      <c r="G268" s="103"/>
    </row>
    <row r="271" spans="1:7" ht="10.5" x14ac:dyDescent="0.25">
      <c r="A271" s="81" t="s">
        <v>453</v>
      </c>
      <c r="B271" s="94"/>
      <c r="C271" s="95"/>
      <c r="D271" s="94"/>
    </row>
    <row r="272" spans="1:7" x14ac:dyDescent="0.25">
      <c r="A272" s="96"/>
      <c r="B272" s="96"/>
      <c r="C272" s="99"/>
      <c r="D272" s="96"/>
    </row>
    <row r="273" spans="1:5" x14ac:dyDescent="0.25">
      <c r="A273" s="329" t="s">
        <v>147</v>
      </c>
      <c r="B273" s="329"/>
      <c r="C273" s="329"/>
      <c r="D273" s="328" t="s">
        <v>452</v>
      </c>
      <c r="E273" s="329" t="s">
        <v>454</v>
      </c>
    </row>
    <row r="274" spans="1:5" x14ac:dyDescent="0.25">
      <c r="A274" s="329" t="s">
        <v>149</v>
      </c>
      <c r="B274" s="329"/>
      <c r="C274" s="329"/>
      <c r="D274" s="328"/>
      <c r="E274" s="329"/>
    </row>
    <row r="275" spans="1:5" x14ac:dyDescent="0.25">
      <c r="A275" s="96"/>
      <c r="B275" s="96"/>
      <c r="C275" s="99"/>
      <c r="E275" s="110"/>
    </row>
    <row r="276" spans="1:5" x14ac:dyDescent="0.25">
      <c r="A276" s="111">
        <v>43520</v>
      </c>
      <c r="B276" s="111" t="s">
        <v>150</v>
      </c>
      <c r="C276" s="99">
        <v>11</v>
      </c>
      <c r="D276" s="83" t="str">
        <f>CONCATENATE("INDEC-EC - ",A276,B276,C276)</f>
        <v>INDEC-EC - 43520-11</v>
      </c>
      <c r="E276" s="102" t="s">
        <v>455</v>
      </c>
    </row>
    <row r="277" spans="1:5" x14ac:dyDescent="0.25">
      <c r="A277" s="111">
        <v>44440</v>
      </c>
      <c r="B277" s="111" t="s">
        <v>150</v>
      </c>
      <c r="C277" s="99">
        <v>2</v>
      </c>
      <c r="D277" s="83" t="str">
        <f t="shared" ref="D277:D283" si="9">CONCATENATE("INDEC-EC - ",A277,B277,C277)</f>
        <v>INDEC-EC - 44440-2</v>
      </c>
      <c r="E277" s="102" t="s">
        <v>456</v>
      </c>
    </row>
    <row r="278" spans="1:5" x14ac:dyDescent="0.25">
      <c r="A278" s="111">
        <v>44221</v>
      </c>
      <c r="B278" s="111" t="s">
        <v>150</v>
      </c>
      <c r="C278" s="99">
        <v>11</v>
      </c>
      <c r="D278" s="83" t="str">
        <f t="shared" si="9"/>
        <v>INDEC-EC - 44221-11</v>
      </c>
      <c r="E278" s="102" t="s">
        <v>457</v>
      </c>
    </row>
    <row r="279" spans="1:5" x14ac:dyDescent="0.25">
      <c r="A279" s="111">
        <v>44221</v>
      </c>
      <c r="B279" s="111" t="s">
        <v>150</v>
      </c>
      <c r="C279" s="99">
        <v>12</v>
      </c>
      <c r="D279" s="83" t="str">
        <f t="shared" si="9"/>
        <v>INDEC-EC - 44221-12</v>
      </c>
      <c r="E279" s="102" t="s">
        <v>458</v>
      </c>
    </row>
    <row r="280" spans="1:5" x14ac:dyDescent="0.25">
      <c r="A280" s="111">
        <v>43520</v>
      </c>
      <c r="B280" s="111" t="s">
        <v>150</v>
      </c>
      <c r="C280" s="99">
        <v>21</v>
      </c>
      <c r="D280" s="83" t="str">
        <f t="shared" si="9"/>
        <v>INDEC-EC - 43520-21</v>
      </c>
      <c r="E280" s="102" t="s">
        <v>459</v>
      </c>
    </row>
    <row r="281" spans="1:5" x14ac:dyDescent="0.25">
      <c r="A281" s="111">
        <v>44231</v>
      </c>
      <c r="B281" s="111" t="s">
        <v>150</v>
      </c>
      <c r="C281" s="99">
        <v>21</v>
      </c>
      <c r="D281" s="83" t="str">
        <f t="shared" si="9"/>
        <v>INDEC-EC - 44231-21</v>
      </c>
      <c r="E281" s="102" t="s">
        <v>460</v>
      </c>
    </row>
    <row r="282" spans="1:5" x14ac:dyDescent="0.25">
      <c r="A282" s="111">
        <v>44440</v>
      </c>
      <c r="B282" s="111" t="s">
        <v>150</v>
      </c>
      <c r="C282" s="99">
        <v>11</v>
      </c>
      <c r="D282" s="83" t="str">
        <f t="shared" si="9"/>
        <v>INDEC-EC - 44440-11</v>
      </c>
      <c r="E282" s="102" t="s">
        <v>461</v>
      </c>
    </row>
    <row r="283" spans="1:5" x14ac:dyDescent="0.25">
      <c r="A283" s="111">
        <v>44231</v>
      </c>
      <c r="B283" s="111" t="s">
        <v>150</v>
      </c>
      <c r="C283" s="99">
        <v>11</v>
      </c>
      <c r="D283" s="83" t="str">
        <f t="shared" si="9"/>
        <v>INDEC-EC - 44231-11</v>
      </c>
      <c r="E283" s="102" t="s">
        <v>462</v>
      </c>
    </row>
    <row r="286" spans="1:5" ht="10.5" x14ac:dyDescent="0.25">
      <c r="A286" s="81" t="s">
        <v>463</v>
      </c>
      <c r="B286" s="94"/>
      <c r="C286" s="95"/>
      <c r="D286" s="94"/>
    </row>
    <row r="287" spans="1:5" x14ac:dyDescent="0.25">
      <c r="A287" s="96"/>
      <c r="B287" s="96"/>
      <c r="C287" s="99"/>
      <c r="D287" s="96"/>
    </row>
    <row r="288" spans="1:5" x14ac:dyDescent="0.25">
      <c r="A288" s="329" t="s">
        <v>147</v>
      </c>
      <c r="B288" s="329"/>
      <c r="C288" s="329"/>
      <c r="D288" s="328" t="s">
        <v>452</v>
      </c>
      <c r="E288" s="329" t="s">
        <v>464</v>
      </c>
    </row>
    <row r="289" spans="1:7" x14ac:dyDescent="0.25">
      <c r="A289" s="329" t="s">
        <v>149</v>
      </c>
      <c r="B289" s="329"/>
      <c r="C289" s="329"/>
      <c r="D289" s="328"/>
      <c r="E289" s="329"/>
    </row>
    <row r="290" spans="1:7" x14ac:dyDescent="0.25">
      <c r="A290" s="96"/>
      <c r="B290" s="96"/>
      <c r="C290" s="99"/>
      <c r="E290" s="110"/>
    </row>
    <row r="291" spans="1:7" x14ac:dyDescent="0.25">
      <c r="A291" s="96">
        <v>83107</v>
      </c>
      <c r="B291" s="96" t="s">
        <v>150</v>
      </c>
      <c r="C291" s="99">
        <v>1</v>
      </c>
      <c r="D291" s="83" t="str">
        <f>CONCATENATE("INDEC-SA - ",A291,B291,C291)</f>
        <v>INDEC-SA - 83107-1</v>
      </c>
      <c r="E291" s="112" t="s">
        <v>465</v>
      </c>
    </row>
    <row r="292" spans="1:7" ht="12" x14ac:dyDescent="0.25">
      <c r="A292" s="96">
        <v>71240</v>
      </c>
      <c r="B292" s="96" t="s">
        <v>150</v>
      </c>
      <c r="C292" s="99">
        <v>21</v>
      </c>
      <c r="D292" s="83" t="str">
        <f t="shared" ref="D292:D298" si="10">CONCATENATE("INDEC-SA - ",A292,B292,C292)</f>
        <v>INDEC-SA - 71240-21</v>
      </c>
      <c r="E292" s="96" t="s">
        <v>466</v>
      </c>
    </row>
    <row r="293" spans="1:7" ht="12" x14ac:dyDescent="0.25">
      <c r="A293" s="96">
        <v>71240</v>
      </c>
      <c r="B293" s="96" t="s">
        <v>150</v>
      </c>
      <c r="C293" s="99">
        <v>31</v>
      </c>
      <c r="D293" s="83" t="str">
        <f t="shared" si="10"/>
        <v>INDEC-SA - 71240-31</v>
      </c>
      <c r="E293" s="96" t="s">
        <v>467</v>
      </c>
    </row>
    <row r="294" spans="1:7" x14ac:dyDescent="0.25">
      <c r="A294" s="96">
        <v>71240</v>
      </c>
      <c r="B294" s="96" t="s">
        <v>150</v>
      </c>
      <c r="C294" s="99">
        <v>11</v>
      </c>
      <c r="D294" s="83" t="str">
        <f t="shared" si="10"/>
        <v>INDEC-SA - 71240-11</v>
      </c>
      <c r="E294" s="112" t="s">
        <v>468</v>
      </c>
    </row>
    <row r="295" spans="1:7" x14ac:dyDescent="0.25">
      <c r="A295" s="96">
        <v>74110</v>
      </c>
      <c r="B295" s="96" t="s">
        <v>150</v>
      </c>
      <c r="C295" s="99">
        <v>11</v>
      </c>
      <c r="D295" s="83" t="str">
        <f t="shared" si="10"/>
        <v>INDEC-SA - 74110-11</v>
      </c>
      <c r="E295" s="112" t="s">
        <v>469</v>
      </c>
    </row>
    <row r="296" spans="1:7" x14ac:dyDescent="0.25">
      <c r="A296" s="96">
        <v>71233</v>
      </c>
      <c r="B296" s="96" t="s">
        <v>150</v>
      </c>
      <c r="C296" s="99">
        <v>11</v>
      </c>
      <c r="D296" s="83" t="str">
        <f t="shared" si="10"/>
        <v>INDEC-SA - 71233-11</v>
      </c>
      <c r="E296" s="112" t="s">
        <v>470</v>
      </c>
    </row>
    <row r="297" spans="1:7" x14ac:dyDescent="0.25">
      <c r="A297" s="96">
        <v>51800</v>
      </c>
      <c r="B297" s="96" t="s">
        <v>150</v>
      </c>
      <c r="C297" s="99">
        <v>11</v>
      </c>
      <c r="D297" s="83" t="str">
        <f t="shared" si="10"/>
        <v>INDEC-SA - 51800-11</v>
      </c>
      <c r="E297" s="113" t="s">
        <v>471</v>
      </c>
    </row>
    <row r="298" spans="1:7" x14ac:dyDescent="0.25">
      <c r="A298" s="96">
        <v>51800</v>
      </c>
      <c r="B298" s="96" t="s">
        <v>150</v>
      </c>
      <c r="C298" s="99">
        <v>21</v>
      </c>
      <c r="D298" s="83" t="str">
        <f t="shared" si="10"/>
        <v>INDEC-SA - 51800-21</v>
      </c>
      <c r="E298" s="112" t="s">
        <v>472</v>
      </c>
    </row>
    <row r="301" spans="1:7" ht="10.5" x14ac:dyDescent="0.25">
      <c r="A301" s="81" t="s">
        <v>612</v>
      </c>
      <c r="B301" s="114"/>
      <c r="C301" s="115"/>
      <c r="D301" s="114"/>
      <c r="E301" s="114"/>
      <c r="F301" s="114"/>
      <c r="G301" s="114"/>
    </row>
    <row r="303" spans="1:7" x14ac:dyDescent="0.25">
      <c r="A303" s="329" t="s">
        <v>147</v>
      </c>
      <c r="B303" s="329"/>
      <c r="C303" s="329"/>
      <c r="D303" s="328" t="s">
        <v>452</v>
      </c>
      <c r="E303" s="328" t="s">
        <v>148</v>
      </c>
    </row>
    <row r="304" spans="1:7" x14ac:dyDescent="0.25">
      <c r="A304" s="329" t="s">
        <v>149</v>
      </c>
      <c r="B304" s="329"/>
      <c r="C304" s="329"/>
      <c r="D304" s="328"/>
      <c r="E304" s="328"/>
    </row>
    <row r="305" spans="1:5" x14ac:dyDescent="0.25">
      <c r="A305" s="110"/>
      <c r="B305" s="110"/>
      <c r="C305" s="110"/>
      <c r="D305" s="84"/>
      <c r="E305" s="84"/>
    </row>
    <row r="306" spans="1:5" x14ac:dyDescent="0.25">
      <c r="A306" s="83">
        <v>42120</v>
      </c>
      <c r="B306" s="85" t="s">
        <v>150</v>
      </c>
      <c r="C306" s="83">
        <v>1</v>
      </c>
      <c r="D306" s="83" t="str">
        <f>CONCATENATE("INDEC-PB - ",A306,B306,C306)</f>
        <v>INDEC-PB - 42120-1</v>
      </c>
      <c r="E306" s="116" t="s">
        <v>473</v>
      </c>
    </row>
    <row r="307" spans="1:5" x14ac:dyDescent="0.25">
      <c r="A307" s="83">
        <v>42120</v>
      </c>
      <c r="B307" s="85" t="s">
        <v>150</v>
      </c>
      <c r="C307" s="83">
        <v>2</v>
      </c>
      <c r="D307" s="83" t="str">
        <f t="shared" ref="D307:D370" si="11">CONCATENATE("INDEC-PB - ",A307,B307,C307)</f>
        <v>INDEC-PB - 42120-2</v>
      </c>
      <c r="E307" s="116" t="s">
        <v>474</v>
      </c>
    </row>
    <row r="308" spans="1:5" x14ac:dyDescent="0.25">
      <c r="A308" s="83">
        <v>37910</v>
      </c>
      <c r="B308" s="85" t="s">
        <v>150</v>
      </c>
      <c r="C308" s="83">
        <v>1</v>
      </c>
      <c r="D308" s="83" t="str">
        <f t="shared" si="11"/>
        <v>INDEC-PB - 37910-1</v>
      </c>
      <c r="E308" s="116" t="s">
        <v>475</v>
      </c>
    </row>
    <row r="309" spans="1:5" x14ac:dyDescent="0.25">
      <c r="A309" s="83">
        <v>42921</v>
      </c>
      <c r="B309" s="85" t="s">
        <v>150</v>
      </c>
      <c r="C309" s="83">
        <v>4</v>
      </c>
      <c r="D309" s="83" t="str">
        <f t="shared" si="11"/>
        <v>INDEC-PB - 42921-4</v>
      </c>
      <c r="E309" s="116" t="s">
        <v>476</v>
      </c>
    </row>
    <row r="310" spans="1:5" x14ac:dyDescent="0.25">
      <c r="A310" s="83">
        <v>44251</v>
      </c>
      <c r="B310" s="85" t="s">
        <v>150</v>
      </c>
      <c r="C310" s="83">
        <v>1</v>
      </c>
      <c r="D310" s="83" t="str">
        <f t="shared" si="11"/>
        <v>INDEC-PB - 44251-1</v>
      </c>
      <c r="E310" s="116" t="s">
        <v>477</v>
      </c>
    </row>
    <row r="311" spans="1:5" x14ac:dyDescent="0.25">
      <c r="A311" s="83">
        <v>42922</v>
      </c>
      <c r="B311" s="85" t="s">
        <v>150</v>
      </c>
      <c r="C311" s="83">
        <v>1</v>
      </c>
      <c r="D311" s="83" t="str">
        <f t="shared" si="11"/>
        <v>INDEC-PB - 42922-1</v>
      </c>
      <c r="E311" s="116" t="s">
        <v>478</v>
      </c>
    </row>
    <row r="312" spans="1:5" x14ac:dyDescent="0.25">
      <c r="A312" s="83">
        <v>33380</v>
      </c>
      <c r="B312" s="85" t="s">
        <v>150</v>
      </c>
      <c r="C312" s="83">
        <v>1</v>
      </c>
      <c r="D312" s="83" t="str">
        <f t="shared" si="11"/>
        <v>INDEC-PB - 33380-1</v>
      </c>
      <c r="E312" s="116" t="s">
        <v>479</v>
      </c>
    </row>
    <row r="313" spans="1:5" x14ac:dyDescent="0.25">
      <c r="A313" s="83">
        <v>49229</v>
      </c>
      <c r="B313" s="85" t="s">
        <v>150</v>
      </c>
      <c r="C313" s="83">
        <v>1</v>
      </c>
      <c r="D313" s="83" t="str">
        <f t="shared" si="11"/>
        <v>INDEC-PB - 49229-1</v>
      </c>
      <c r="E313" s="116" t="s">
        <v>480</v>
      </c>
    </row>
    <row r="314" spans="1:5" x14ac:dyDescent="0.25">
      <c r="A314" s="83">
        <v>46420</v>
      </c>
      <c r="B314" s="85" t="s">
        <v>150</v>
      </c>
      <c r="C314" s="83">
        <v>1</v>
      </c>
      <c r="D314" s="83" t="str">
        <f t="shared" si="11"/>
        <v>INDEC-PB - 46420-1</v>
      </c>
      <c r="E314" s="116" t="s">
        <v>481</v>
      </c>
    </row>
    <row r="315" spans="1:5" x14ac:dyDescent="0.25">
      <c r="A315" s="83">
        <v>41263</v>
      </c>
      <c r="B315" s="85" t="s">
        <v>150</v>
      </c>
      <c r="C315" s="83">
        <v>1</v>
      </c>
      <c r="D315" s="83" t="str">
        <f t="shared" si="11"/>
        <v>INDEC-PB - 41263-1</v>
      </c>
      <c r="E315" s="116" t="s">
        <v>482</v>
      </c>
    </row>
    <row r="316" spans="1:5" x14ac:dyDescent="0.25">
      <c r="A316" s="83">
        <v>41241</v>
      </c>
      <c r="B316" s="85" t="s">
        <v>150</v>
      </c>
      <c r="C316" s="83">
        <v>1</v>
      </c>
      <c r="D316" s="83" t="str">
        <f t="shared" si="11"/>
        <v>INDEC-PB - 41241-1</v>
      </c>
      <c r="E316" s="116" t="s">
        <v>483</v>
      </c>
    </row>
    <row r="317" spans="1:5" x14ac:dyDescent="0.25">
      <c r="A317" s="83">
        <v>44216</v>
      </c>
      <c r="B317" s="85" t="s">
        <v>150</v>
      </c>
      <c r="C317" s="83">
        <v>1</v>
      </c>
      <c r="D317" s="83" t="str">
        <f t="shared" si="11"/>
        <v>INDEC-PB - 44216-1</v>
      </c>
      <c r="E317" s="116" t="s">
        <v>484</v>
      </c>
    </row>
    <row r="318" spans="1:5" x14ac:dyDescent="0.25">
      <c r="A318" s="83">
        <v>15400</v>
      </c>
      <c r="B318" s="85" t="s">
        <v>150</v>
      </c>
      <c r="C318" s="83">
        <v>1</v>
      </c>
      <c r="D318" s="83" t="str">
        <f t="shared" si="11"/>
        <v>INDEC-PB - 15400-1</v>
      </c>
      <c r="E318" s="116" t="s">
        <v>485</v>
      </c>
    </row>
    <row r="319" spans="1:5" x14ac:dyDescent="0.25">
      <c r="A319" s="83">
        <v>15310</v>
      </c>
      <c r="B319" s="85" t="s">
        <v>150</v>
      </c>
      <c r="C319" s="83">
        <v>1</v>
      </c>
      <c r="D319" s="83" t="str">
        <f t="shared" si="11"/>
        <v>INDEC-PB - 15310-1</v>
      </c>
      <c r="E319" s="116" t="s">
        <v>486</v>
      </c>
    </row>
    <row r="320" spans="1:5" x14ac:dyDescent="0.25">
      <c r="A320" s="83">
        <v>37210</v>
      </c>
      <c r="B320" s="85" t="s">
        <v>150</v>
      </c>
      <c r="C320" s="83">
        <v>1</v>
      </c>
      <c r="D320" s="83" t="str">
        <f t="shared" si="11"/>
        <v>INDEC-PB - 37210-1</v>
      </c>
      <c r="E320" s="116" t="s">
        <v>487</v>
      </c>
    </row>
    <row r="321" spans="1:5" x14ac:dyDescent="0.25">
      <c r="A321" s="83">
        <v>37540</v>
      </c>
      <c r="B321" s="85" t="s">
        <v>150</v>
      </c>
      <c r="C321" s="83">
        <v>2</v>
      </c>
      <c r="D321" s="83" t="str">
        <f t="shared" si="11"/>
        <v>INDEC-PB - 37540-2</v>
      </c>
      <c r="E321" s="116" t="s">
        <v>488</v>
      </c>
    </row>
    <row r="322" spans="1:5" x14ac:dyDescent="0.25">
      <c r="A322" s="83">
        <v>49113</v>
      </c>
      <c r="B322" s="85" t="s">
        <v>150</v>
      </c>
      <c r="C322" s="83">
        <v>1</v>
      </c>
      <c r="D322" s="83" t="str">
        <f t="shared" si="11"/>
        <v>INDEC-PB - 49113-1</v>
      </c>
      <c r="E322" s="116" t="s">
        <v>489</v>
      </c>
    </row>
    <row r="323" spans="1:5" x14ac:dyDescent="0.25">
      <c r="A323" s="83">
        <v>36270</v>
      </c>
      <c r="B323" s="85" t="s">
        <v>150</v>
      </c>
      <c r="C323" s="83">
        <v>1</v>
      </c>
      <c r="D323" s="83" t="str">
        <f t="shared" si="11"/>
        <v>INDEC-PB - 36270-1</v>
      </c>
      <c r="E323" s="116" t="s">
        <v>490</v>
      </c>
    </row>
    <row r="324" spans="1:5" x14ac:dyDescent="0.25">
      <c r="A324" s="83">
        <v>46539</v>
      </c>
      <c r="B324" s="85" t="s">
        <v>150</v>
      </c>
      <c r="C324" s="83">
        <v>1</v>
      </c>
      <c r="D324" s="83" t="str">
        <f t="shared" si="11"/>
        <v>INDEC-PB - 46539-1</v>
      </c>
      <c r="E324" s="116" t="s">
        <v>491</v>
      </c>
    </row>
    <row r="325" spans="1:5" x14ac:dyDescent="0.25">
      <c r="A325" s="83">
        <v>37370</v>
      </c>
      <c r="B325" s="85" t="s">
        <v>150</v>
      </c>
      <c r="C325" s="83">
        <v>1</v>
      </c>
      <c r="D325" s="83" t="str">
        <f t="shared" si="11"/>
        <v>INDEC-PB - 37370-1</v>
      </c>
      <c r="E325" s="116" t="s">
        <v>492</v>
      </c>
    </row>
    <row r="326" spans="1:5" x14ac:dyDescent="0.25">
      <c r="A326" s="83">
        <v>35110</v>
      </c>
      <c r="B326" s="85" t="s">
        <v>150</v>
      </c>
      <c r="C326" s="83">
        <v>4</v>
      </c>
      <c r="D326" s="83" t="str">
        <f t="shared" si="11"/>
        <v>INDEC-PB - 35110-4</v>
      </c>
      <c r="E326" s="116" t="s">
        <v>493</v>
      </c>
    </row>
    <row r="327" spans="1:5" x14ac:dyDescent="0.25">
      <c r="A327" s="83">
        <v>41261</v>
      </c>
      <c r="B327" s="85" t="s">
        <v>150</v>
      </c>
      <c r="C327" s="83">
        <v>1</v>
      </c>
      <c r="D327" s="83" t="str">
        <f t="shared" si="11"/>
        <v>INDEC-PB - 41261-1</v>
      </c>
      <c r="E327" s="116" t="s">
        <v>494</v>
      </c>
    </row>
    <row r="328" spans="1:5" x14ac:dyDescent="0.25">
      <c r="A328" s="83">
        <v>36490</v>
      </c>
      <c r="B328" s="85" t="s">
        <v>150</v>
      </c>
      <c r="C328" s="83">
        <v>6</v>
      </c>
      <c r="D328" s="83" t="str">
        <f t="shared" si="11"/>
        <v>INDEC-PB - 36490-6</v>
      </c>
      <c r="E328" s="116" t="s">
        <v>495</v>
      </c>
    </row>
    <row r="329" spans="1:5" x14ac:dyDescent="0.25">
      <c r="A329" s="83">
        <v>42944</v>
      </c>
      <c r="B329" s="85" t="s">
        <v>150</v>
      </c>
      <c r="C329" s="83">
        <v>1</v>
      </c>
      <c r="D329" s="83" t="str">
        <f t="shared" si="11"/>
        <v>INDEC-PB - 42944-1</v>
      </c>
      <c r="E329" s="116" t="s">
        <v>496</v>
      </c>
    </row>
    <row r="330" spans="1:5" x14ac:dyDescent="0.25">
      <c r="A330" s="83">
        <v>42320</v>
      </c>
      <c r="B330" s="85" t="s">
        <v>150</v>
      </c>
      <c r="C330" s="83">
        <v>1</v>
      </c>
      <c r="D330" s="83" t="str">
        <f t="shared" si="11"/>
        <v>INDEC-PB - 42320-1</v>
      </c>
      <c r="E330" s="116" t="s">
        <v>497</v>
      </c>
    </row>
    <row r="331" spans="1:5" x14ac:dyDescent="0.25">
      <c r="A331" s="83">
        <v>37420</v>
      </c>
      <c r="B331" s="85" t="s">
        <v>150</v>
      </c>
      <c r="C331" s="83">
        <v>1</v>
      </c>
      <c r="D331" s="83" t="str">
        <f t="shared" si="11"/>
        <v>INDEC-PB - 37420-1</v>
      </c>
      <c r="E331" s="116" t="s">
        <v>498</v>
      </c>
    </row>
    <row r="332" spans="1:5" x14ac:dyDescent="0.25">
      <c r="A332" s="83">
        <v>49115</v>
      </c>
      <c r="B332" s="85" t="s">
        <v>150</v>
      </c>
      <c r="C332" s="83">
        <v>2</v>
      </c>
      <c r="D332" s="83" t="str">
        <f t="shared" si="11"/>
        <v>INDEC-PB - 49115-2</v>
      </c>
      <c r="E332" s="116" t="s">
        <v>499</v>
      </c>
    </row>
    <row r="333" spans="1:5" x14ac:dyDescent="0.25">
      <c r="A333" s="83">
        <v>36320</v>
      </c>
      <c r="B333" s="85" t="s">
        <v>150</v>
      </c>
      <c r="C333" s="83">
        <v>3</v>
      </c>
      <c r="D333" s="83" t="str">
        <f t="shared" si="11"/>
        <v>INDEC-PB - 36320-3</v>
      </c>
      <c r="E333" s="116" t="s">
        <v>500</v>
      </c>
    </row>
    <row r="334" spans="1:5" x14ac:dyDescent="0.25">
      <c r="A334" s="83">
        <v>36320</v>
      </c>
      <c r="B334" s="85" t="s">
        <v>150</v>
      </c>
      <c r="C334" s="83">
        <v>2</v>
      </c>
      <c r="D334" s="83" t="str">
        <f t="shared" si="11"/>
        <v>INDEC-PB - 36320-2</v>
      </c>
      <c r="E334" s="116" t="s">
        <v>501</v>
      </c>
    </row>
    <row r="335" spans="1:5" x14ac:dyDescent="0.25">
      <c r="A335" s="83">
        <v>36320</v>
      </c>
      <c r="B335" s="85" t="s">
        <v>150</v>
      </c>
      <c r="C335" s="83">
        <v>1</v>
      </c>
      <c r="D335" s="83" t="str">
        <f t="shared" si="11"/>
        <v>INDEC-PB - 36320-1</v>
      </c>
      <c r="E335" s="116" t="s">
        <v>502</v>
      </c>
    </row>
    <row r="336" spans="1:5" x14ac:dyDescent="0.25">
      <c r="A336" s="83">
        <v>46220</v>
      </c>
      <c r="B336" s="85" t="s">
        <v>150</v>
      </c>
      <c r="C336" s="83">
        <v>1</v>
      </c>
      <c r="D336" s="83" t="str">
        <f t="shared" si="11"/>
        <v>INDEC-PB - 46220-1</v>
      </c>
      <c r="E336" s="116" t="s">
        <v>503</v>
      </c>
    </row>
    <row r="337" spans="1:5" x14ac:dyDescent="0.25">
      <c r="A337" s="83">
        <v>34800</v>
      </c>
      <c r="B337" s="85" t="s">
        <v>150</v>
      </c>
      <c r="C337" s="83">
        <v>1</v>
      </c>
      <c r="D337" s="83" t="str">
        <f t="shared" si="11"/>
        <v>INDEC-PB - 34800-1</v>
      </c>
      <c r="E337" s="116" t="s">
        <v>504</v>
      </c>
    </row>
    <row r="338" spans="1:5" x14ac:dyDescent="0.25">
      <c r="A338" s="83">
        <v>37440</v>
      </c>
      <c r="B338" s="85" t="s">
        <v>150</v>
      </c>
      <c r="C338" s="83">
        <v>1</v>
      </c>
      <c r="D338" s="83" t="str">
        <f t="shared" si="11"/>
        <v>INDEC-PB - 37440-1</v>
      </c>
      <c r="E338" s="116" t="s">
        <v>505</v>
      </c>
    </row>
    <row r="339" spans="1:5" x14ac:dyDescent="0.25">
      <c r="A339" s="83">
        <v>42992</v>
      </c>
      <c r="B339" s="85" t="s">
        <v>150</v>
      </c>
      <c r="C339" s="83">
        <v>1</v>
      </c>
      <c r="D339" s="83" t="str">
        <f t="shared" si="11"/>
        <v>INDEC-PB - 42992-1</v>
      </c>
      <c r="E339" s="116" t="s">
        <v>506</v>
      </c>
    </row>
    <row r="340" spans="1:5" x14ac:dyDescent="0.25">
      <c r="A340" s="83">
        <v>42999</v>
      </c>
      <c r="B340" s="85" t="s">
        <v>150</v>
      </c>
      <c r="C340" s="83">
        <v>2</v>
      </c>
      <c r="D340" s="83" t="str">
        <f t="shared" si="11"/>
        <v>INDEC-PB - 42999-2</v>
      </c>
      <c r="E340" s="116" t="s">
        <v>507</v>
      </c>
    </row>
    <row r="341" spans="1:5" x14ac:dyDescent="0.25">
      <c r="A341" s="83">
        <v>42944</v>
      </c>
      <c r="B341" s="85" t="s">
        <v>150</v>
      </c>
      <c r="C341" s="83">
        <v>2</v>
      </c>
      <c r="D341" s="83" t="str">
        <f t="shared" si="11"/>
        <v>INDEC-PB - 42944-2</v>
      </c>
      <c r="E341" s="116" t="s">
        <v>508</v>
      </c>
    </row>
    <row r="342" spans="1:5" x14ac:dyDescent="0.25">
      <c r="A342" s="83">
        <v>43230</v>
      </c>
      <c r="B342" s="85" t="s">
        <v>150</v>
      </c>
      <c r="C342" s="83">
        <v>1</v>
      </c>
      <c r="D342" s="83" t="str">
        <f t="shared" si="11"/>
        <v>INDEC-PB - 43230-1</v>
      </c>
      <c r="E342" s="116" t="s">
        <v>509</v>
      </c>
    </row>
    <row r="343" spans="1:5" x14ac:dyDescent="0.25">
      <c r="A343" s="83">
        <v>46340</v>
      </c>
      <c r="B343" s="85" t="s">
        <v>150</v>
      </c>
      <c r="C343" s="83">
        <v>1</v>
      </c>
      <c r="D343" s="83" t="str">
        <f t="shared" si="11"/>
        <v>INDEC-PB - 46340-1</v>
      </c>
      <c r="E343" s="116" t="s">
        <v>510</v>
      </c>
    </row>
    <row r="344" spans="1:5" x14ac:dyDescent="0.25">
      <c r="A344" s="83">
        <v>36270</v>
      </c>
      <c r="B344" s="85" t="s">
        <v>150</v>
      </c>
      <c r="C344" s="83">
        <v>2</v>
      </c>
      <c r="D344" s="83" t="str">
        <f t="shared" si="11"/>
        <v>INDEC-PB - 36270-2</v>
      </c>
      <c r="E344" s="116" t="s">
        <v>511</v>
      </c>
    </row>
    <row r="345" spans="1:5" x14ac:dyDescent="0.25">
      <c r="A345" s="83">
        <v>42190</v>
      </c>
      <c r="B345" s="85" t="s">
        <v>150</v>
      </c>
      <c r="C345" s="83">
        <v>2</v>
      </c>
      <c r="D345" s="83" t="str">
        <f t="shared" si="11"/>
        <v>INDEC-PB - 42190-2</v>
      </c>
      <c r="E345" s="116" t="s">
        <v>512</v>
      </c>
    </row>
    <row r="346" spans="1:5" x14ac:dyDescent="0.25">
      <c r="A346" s="83">
        <v>36990</v>
      </c>
      <c r="B346" s="85" t="s">
        <v>150</v>
      </c>
      <c r="C346" s="83">
        <v>2</v>
      </c>
      <c r="D346" s="83" t="str">
        <f t="shared" si="11"/>
        <v>INDEC-PB - 36990-2</v>
      </c>
      <c r="E346" s="116" t="s">
        <v>513</v>
      </c>
    </row>
    <row r="347" spans="1:5" x14ac:dyDescent="0.25">
      <c r="A347" s="83">
        <v>31600</v>
      </c>
      <c r="B347" s="85" t="s">
        <v>150</v>
      </c>
      <c r="C347" s="83">
        <v>1</v>
      </c>
      <c r="D347" s="83" t="str">
        <f t="shared" si="11"/>
        <v>INDEC-PB - 31600-1</v>
      </c>
      <c r="E347" s="116" t="s">
        <v>514</v>
      </c>
    </row>
    <row r="348" spans="1:5" x14ac:dyDescent="0.25">
      <c r="A348" s="83">
        <v>32600</v>
      </c>
      <c r="B348" s="85" t="s">
        <v>150</v>
      </c>
      <c r="C348" s="83">
        <v>1</v>
      </c>
      <c r="D348" s="83" t="str">
        <f t="shared" si="11"/>
        <v>INDEC-PB - 32600-1</v>
      </c>
      <c r="E348" s="116" t="s">
        <v>515</v>
      </c>
    </row>
    <row r="349" spans="1:5" x14ac:dyDescent="0.25">
      <c r="A349" s="83">
        <v>36111</v>
      </c>
      <c r="B349" s="85" t="s">
        <v>150</v>
      </c>
      <c r="C349" s="83">
        <v>3</v>
      </c>
      <c r="D349" s="83" t="str">
        <f t="shared" si="11"/>
        <v>INDEC-PB - 36111-3</v>
      </c>
      <c r="E349" s="116" t="s">
        <v>516</v>
      </c>
    </row>
    <row r="350" spans="1:5" x14ac:dyDescent="0.25">
      <c r="A350" s="83">
        <v>36111</v>
      </c>
      <c r="B350" s="85" t="s">
        <v>150</v>
      </c>
      <c r="C350" s="83">
        <v>2</v>
      </c>
      <c r="D350" s="83" t="str">
        <f t="shared" si="11"/>
        <v>INDEC-PB - 36111-2</v>
      </c>
      <c r="E350" s="116" t="s">
        <v>517</v>
      </c>
    </row>
    <row r="351" spans="1:5" x14ac:dyDescent="0.25">
      <c r="A351" s="83">
        <v>36111</v>
      </c>
      <c r="B351" s="85" t="s">
        <v>150</v>
      </c>
      <c r="C351" s="83">
        <v>1</v>
      </c>
      <c r="D351" s="83" t="str">
        <f t="shared" si="11"/>
        <v>INDEC-PB - 36111-1</v>
      </c>
      <c r="E351" s="116" t="s">
        <v>518</v>
      </c>
    </row>
    <row r="352" spans="1:5" x14ac:dyDescent="0.25">
      <c r="A352" s="83">
        <v>42921</v>
      </c>
      <c r="B352" s="85" t="s">
        <v>150</v>
      </c>
      <c r="C352" s="83">
        <v>1</v>
      </c>
      <c r="D352" s="83" t="str">
        <f t="shared" si="11"/>
        <v>INDEC-PB - 42921-1</v>
      </c>
      <c r="E352" s="116" t="s">
        <v>519</v>
      </c>
    </row>
    <row r="353" spans="1:5" x14ac:dyDescent="0.25">
      <c r="A353" s="83">
        <v>34800</v>
      </c>
      <c r="B353" s="85" t="s">
        <v>150</v>
      </c>
      <c r="C353" s="83">
        <v>2</v>
      </c>
      <c r="D353" s="83" t="str">
        <f t="shared" si="11"/>
        <v>INDEC-PB - 34800-2</v>
      </c>
      <c r="E353" s="116" t="s">
        <v>520</v>
      </c>
    </row>
    <row r="354" spans="1:5" x14ac:dyDescent="0.25">
      <c r="A354" s="83">
        <v>49129</v>
      </c>
      <c r="B354" s="85" t="s">
        <v>150</v>
      </c>
      <c r="C354" s="83">
        <v>1</v>
      </c>
      <c r="D354" s="83" t="str">
        <f t="shared" si="11"/>
        <v>INDEC-PB - 49129-1</v>
      </c>
      <c r="E354" s="116" t="s">
        <v>521</v>
      </c>
    </row>
    <row r="355" spans="1:5" x14ac:dyDescent="0.25">
      <c r="A355" s="83">
        <v>43220</v>
      </c>
      <c r="B355" s="85" t="s">
        <v>150</v>
      </c>
      <c r="C355" s="83">
        <v>1</v>
      </c>
      <c r="D355" s="83" t="str">
        <f t="shared" si="11"/>
        <v>INDEC-PB - 43220-1</v>
      </c>
      <c r="E355" s="116" t="s">
        <v>522</v>
      </c>
    </row>
    <row r="356" spans="1:5" x14ac:dyDescent="0.25">
      <c r="A356" s="83">
        <v>35110</v>
      </c>
      <c r="B356" s="85" t="s">
        <v>150</v>
      </c>
      <c r="C356" s="83">
        <v>1</v>
      </c>
      <c r="D356" s="83" t="str">
        <f t="shared" si="11"/>
        <v>INDEC-PB - 35110-1</v>
      </c>
      <c r="E356" s="116" t="s">
        <v>523</v>
      </c>
    </row>
    <row r="357" spans="1:5" x14ac:dyDescent="0.25">
      <c r="A357" s="83">
        <v>17100</v>
      </c>
      <c r="B357" s="85" t="s">
        <v>150</v>
      </c>
      <c r="C357" s="83">
        <v>1</v>
      </c>
      <c r="D357" s="83" t="str">
        <f t="shared" si="11"/>
        <v>INDEC-PB - 17100-1</v>
      </c>
      <c r="E357" s="116" t="s">
        <v>524</v>
      </c>
    </row>
    <row r="358" spans="1:5" x14ac:dyDescent="0.25">
      <c r="A358" s="83">
        <v>49129</v>
      </c>
      <c r="B358" s="85" t="s">
        <v>150</v>
      </c>
      <c r="C358" s="83">
        <v>3</v>
      </c>
      <c r="D358" s="83" t="str">
        <f t="shared" si="11"/>
        <v>INDEC-PB - 49129-3</v>
      </c>
      <c r="E358" s="116" t="s">
        <v>525</v>
      </c>
    </row>
    <row r="359" spans="1:5" x14ac:dyDescent="0.25">
      <c r="A359" s="83">
        <v>35110</v>
      </c>
      <c r="B359" s="85" t="s">
        <v>150</v>
      </c>
      <c r="C359" s="83">
        <v>2</v>
      </c>
      <c r="D359" s="83" t="str">
        <f t="shared" si="11"/>
        <v>INDEC-PB - 35110-2</v>
      </c>
      <c r="E359" s="116" t="s">
        <v>526</v>
      </c>
    </row>
    <row r="360" spans="1:5" x14ac:dyDescent="0.25">
      <c r="A360" s="83">
        <v>37129</v>
      </c>
      <c r="B360" s="85" t="s">
        <v>150</v>
      </c>
      <c r="C360" s="83">
        <v>1</v>
      </c>
      <c r="D360" s="83" t="str">
        <f t="shared" si="11"/>
        <v>INDEC-PB - 37129-1</v>
      </c>
      <c r="E360" s="116" t="s">
        <v>527</v>
      </c>
    </row>
    <row r="361" spans="1:5" x14ac:dyDescent="0.25">
      <c r="A361" s="83">
        <v>36490</v>
      </c>
      <c r="B361" s="85" t="s">
        <v>150</v>
      </c>
      <c r="C361" s="83">
        <v>4</v>
      </c>
      <c r="D361" s="83" t="str">
        <f t="shared" si="11"/>
        <v>INDEC-PB - 36490-4</v>
      </c>
      <c r="E361" s="116" t="s">
        <v>528</v>
      </c>
    </row>
    <row r="362" spans="1:5" x14ac:dyDescent="0.25">
      <c r="A362" s="83">
        <v>33370</v>
      </c>
      <c r="B362" s="85" t="s">
        <v>150</v>
      </c>
      <c r="C362" s="83">
        <v>1</v>
      </c>
      <c r="D362" s="83" t="str">
        <f t="shared" si="11"/>
        <v>INDEC-PB - 33370-1</v>
      </c>
      <c r="E362" s="116" t="s">
        <v>529</v>
      </c>
    </row>
    <row r="363" spans="1:5" x14ac:dyDescent="0.25">
      <c r="A363" s="83">
        <v>12020</v>
      </c>
      <c r="B363" s="85" t="s">
        <v>150</v>
      </c>
      <c r="C363" s="83">
        <v>1</v>
      </c>
      <c r="D363" s="83" t="str">
        <f t="shared" si="11"/>
        <v>INDEC-PB - 12020-1</v>
      </c>
      <c r="E363" s="116" t="s">
        <v>530</v>
      </c>
    </row>
    <row r="364" spans="1:5" x14ac:dyDescent="0.25">
      <c r="A364" s="83">
        <v>33360</v>
      </c>
      <c r="B364" s="85" t="s">
        <v>150</v>
      </c>
      <c r="C364" s="83">
        <v>1</v>
      </c>
      <c r="D364" s="83" t="str">
        <f t="shared" si="11"/>
        <v>INDEC-PB - 33360-1</v>
      </c>
      <c r="E364" s="116" t="s">
        <v>531</v>
      </c>
    </row>
    <row r="365" spans="1:5" x14ac:dyDescent="0.25">
      <c r="A365" s="83">
        <v>33410</v>
      </c>
      <c r="B365" s="85" t="s">
        <v>150</v>
      </c>
      <c r="C365" s="83">
        <v>1</v>
      </c>
      <c r="D365" s="83" t="str">
        <f t="shared" si="11"/>
        <v>INDEC-PB - 33410-1</v>
      </c>
      <c r="E365" s="116" t="s">
        <v>532</v>
      </c>
    </row>
    <row r="366" spans="1:5" x14ac:dyDescent="0.25">
      <c r="A366" s="83">
        <v>42911</v>
      </c>
      <c r="B366" s="85" t="s">
        <v>150</v>
      </c>
      <c r="C366" s="83">
        <v>1</v>
      </c>
      <c r="D366" s="83" t="str">
        <f t="shared" si="11"/>
        <v>INDEC-PB - 42911-1</v>
      </c>
      <c r="E366" s="116" t="s">
        <v>533</v>
      </c>
    </row>
    <row r="367" spans="1:5" x14ac:dyDescent="0.25">
      <c r="A367" s="83">
        <v>46113</v>
      </c>
      <c r="B367" s="85" t="s">
        <v>150</v>
      </c>
      <c r="C367" s="83">
        <v>1</v>
      </c>
      <c r="D367" s="83" t="str">
        <f t="shared" si="11"/>
        <v>INDEC-PB - 46113-1</v>
      </c>
      <c r="E367" s="116" t="s">
        <v>534</v>
      </c>
    </row>
    <row r="368" spans="1:5" x14ac:dyDescent="0.25">
      <c r="A368" s="83">
        <v>42921</v>
      </c>
      <c r="B368" s="85" t="s">
        <v>150</v>
      </c>
      <c r="C368" s="83">
        <v>2</v>
      </c>
      <c r="D368" s="83" t="str">
        <f t="shared" si="11"/>
        <v>INDEC-PB - 42921-2</v>
      </c>
      <c r="E368" s="116" t="s">
        <v>535</v>
      </c>
    </row>
    <row r="369" spans="1:5" x14ac:dyDescent="0.25">
      <c r="A369" s="83">
        <v>37990</v>
      </c>
      <c r="B369" s="85" t="s">
        <v>150</v>
      </c>
      <c r="C369" s="83">
        <v>1</v>
      </c>
      <c r="D369" s="83" t="str">
        <f t="shared" si="11"/>
        <v>INDEC-PB - 37990-1</v>
      </c>
      <c r="E369" s="116" t="s">
        <v>536</v>
      </c>
    </row>
    <row r="370" spans="1:5" x14ac:dyDescent="0.25">
      <c r="A370" s="83">
        <v>41242</v>
      </c>
      <c r="B370" s="85" t="s">
        <v>150</v>
      </c>
      <c r="C370" s="83">
        <v>1</v>
      </c>
      <c r="D370" s="83" t="str">
        <f t="shared" si="11"/>
        <v>INDEC-PB - 41242-1</v>
      </c>
      <c r="E370" s="116" t="s">
        <v>537</v>
      </c>
    </row>
    <row r="371" spans="1:5" x14ac:dyDescent="0.25">
      <c r="A371" s="83">
        <v>37510</v>
      </c>
      <c r="B371" s="85" t="s">
        <v>150</v>
      </c>
      <c r="C371" s="83">
        <v>1</v>
      </c>
      <c r="D371" s="83" t="str">
        <f t="shared" ref="D371:D425" si="12">CONCATENATE("INDEC-PB - ",A371,B371,C371)</f>
        <v>INDEC-PB - 37510-1</v>
      </c>
      <c r="E371" s="116" t="s">
        <v>538</v>
      </c>
    </row>
    <row r="372" spans="1:5" x14ac:dyDescent="0.25">
      <c r="A372" s="83">
        <v>44440</v>
      </c>
      <c r="B372" s="85" t="s">
        <v>150</v>
      </c>
      <c r="C372" s="83">
        <v>1</v>
      </c>
      <c r="D372" s="83" t="str">
        <f t="shared" si="12"/>
        <v>INDEC-PB - 44440-1</v>
      </c>
      <c r="E372" s="116" t="s">
        <v>539</v>
      </c>
    </row>
    <row r="373" spans="1:5" x14ac:dyDescent="0.25">
      <c r="A373" s="83">
        <v>35110</v>
      </c>
      <c r="B373" s="85" t="s">
        <v>150</v>
      </c>
      <c r="C373" s="83">
        <v>5</v>
      </c>
      <c r="D373" s="83" t="str">
        <f t="shared" si="12"/>
        <v>INDEC-PB - 35110-5</v>
      </c>
      <c r="E373" s="116" t="s">
        <v>540</v>
      </c>
    </row>
    <row r="374" spans="1:5" x14ac:dyDescent="0.25">
      <c r="A374" s="83">
        <v>46212</v>
      </c>
      <c r="B374" s="85" t="s">
        <v>150</v>
      </c>
      <c r="C374" s="83">
        <v>1</v>
      </c>
      <c r="D374" s="83" t="str">
        <f t="shared" si="12"/>
        <v>INDEC-PB - 46212-1</v>
      </c>
      <c r="E374" s="116" t="s">
        <v>541</v>
      </c>
    </row>
    <row r="375" spans="1:5" x14ac:dyDescent="0.25">
      <c r="A375" s="83">
        <v>33340</v>
      </c>
      <c r="B375" s="85" t="s">
        <v>150</v>
      </c>
      <c r="C375" s="83">
        <v>1</v>
      </c>
      <c r="D375" s="83" t="str">
        <f t="shared" si="12"/>
        <v>INDEC-PB - 33340-1</v>
      </c>
      <c r="E375" s="116" t="s">
        <v>542</v>
      </c>
    </row>
    <row r="376" spans="1:5" x14ac:dyDescent="0.25">
      <c r="A376" s="83">
        <v>37350</v>
      </c>
      <c r="B376" s="85" t="s">
        <v>150</v>
      </c>
      <c r="C376" s="83">
        <v>1</v>
      </c>
      <c r="D376" s="83" t="str">
        <f t="shared" si="12"/>
        <v>INDEC-PB - 37350-1</v>
      </c>
      <c r="E376" s="116" t="s">
        <v>543</v>
      </c>
    </row>
    <row r="377" spans="1:5" x14ac:dyDescent="0.25">
      <c r="A377" s="83">
        <v>37320</v>
      </c>
      <c r="B377" s="85" t="s">
        <v>150</v>
      </c>
      <c r="C377" s="83">
        <v>1</v>
      </c>
      <c r="D377" s="83" t="str">
        <f t="shared" si="12"/>
        <v>INDEC-PB - 37320-1</v>
      </c>
      <c r="E377" s="116" t="s">
        <v>544</v>
      </c>
    </row>
    <row r="378" spans="1:5" x14ac:dyDescent="0.25">
      <c r="A378" s="83">
        <v>41532</v>
      </c>
      <c r="B378" s="85" t="s">
        <v>150</v>
      </c>
      <c r="C378" s="83">
        <v>11</v>
      </c>
      <c r="D378" s="83" t="str">
        <f t="shared" si="12"/>
        <v>INDEC-PB - 41532-11</v>
      </c>
      <c r="E378" s="116" t="s">
        <v>545</v>
      </c>
    </row>
    <row r="379" spans="1:5" x14ac:dyDescent="0.25">
      <c r="A379" s="83">
        <v>41532</v>
      </c>
      <c r="B379" s="85" t="s">
        <v>150</v>
      </c>
      <c r="C379" s="83">
        <v>1</v>
      </c>
      <c r="D379" s="83" t="str">
        <f t="shared" si="12"/>
        <v>INDEC-PB - 41532-1</v>
      </c>
      <c r="E379" s="116" t="s">
        <v>546</v>
      </c>
    </row>
    <row r="380" spans="1:5" x14ac:dyDescent="0.25">
      <c r="A380" s="83">
        <v>31430</v>
      </c>
      <c r="B380" s="85" t="s">
        <v>150</v>
      </c>
      <c r="C380" s="83">
        <v>1</v>
      </c>
      <c r="D380" s="83" t="str">
        <f t="shared" si="12"/>
        <v>INDEC-PB - 31430-1</v>
      </c>
      <c r="E380" s="116" t="s">
        <v>547</v>
      </c>
    </row>
    <row r="381" spans="1:5" x14ac:dyDescent="0.25">
      <c r="A381" s="83">
        <v>31100</v>
      </c>
      <c r="B381" s="85" t="s">
        <v>150</v>
      </c>
      <c r="C381" s="83">
        <v>1</v>
      </c>
      <c r="D381" s="83" t="str">
        <f t="shared" si="12"/>
        <v>INDEC-PB - 31100-1</v>
      </c>
      <c r="E381" s="116" t="s">
        <v>548</v>
      </c>
    </row>
    <row r="382" spans="1:5" x14ac:dyDescent="0.25">
      <c r="A382" s="83">
        <v>31420</v>
      </c>
      <c r="B382" s="85" t="s">
        <v>150</v>
      </c>
      <c r="C382" s="83">
        <v>1</v>
      </c>
      <c r="D382" s="83" t="str">
        <f t="shared" si="12"/>
        <v>INDEC-PB - 31420-1</v>
      </c>
      <c r="E382" s="116" t="s">
        <v>549</v>
      </c>
    </row>
    <row r="383" spans="1:5" x14ac:dyDescent="0.25">
      <c r="A383" s="83">
        <v>31420</v>
      </c>
      <c r="B383" s="85" t="s">
        <v>150</v>
      </c>
      <c r="C383" s="83">
        <v>2</v>
      </c>
      <c r="D383" s="83" t="str">
        <f t="shared" si="12"/>
        <v>INDEC-PB - 31420-2</v>
      </c>
      <c r="E383" s="116" t="s">
        <v>550</v>
      </c>
    </row>
    <row r="384" spans="1:5" x14ac:dyDescent="0.25">
      <c r="A384" s="83">
        <v>44222</v>
      </c>
      <c r="B384" s="85" t="s">
        <v>150</v>
      </c>
      <c r="C384" s="83">
        <v>1</v>
      </c>
      <c r="D384" s="83" t="str">
        <f t="shared" si="12"/>
        <v>INDEC-PB - 44222-1</v>
      </c>
      <c r="E384" s="116" t="s">
        <v>551</v>
      </c>
    </row>
    <row r="385" spans="1:5" x14ac:dyDescent="0.25">
      <c r="A385" s="83">
        <v>44427</v>
      </c>
      <c r="B385" s="85" t="s">
        <v>150</v>
      </c>
      <c r="C385" s="83">
        <v>1</v>
      </c>
      <c r="D385" s="83" t="str">
        <f t="shared" si="12"/>
        <v>INDEC-PB - 44427-1</v>
      </c>
      <c r="E385" s="116" t="s">
        <v>552</v>
      </c>
    </row>
    <row r="386" spans="1:5" x14ac:dyDescent="0.25">
      <c r="A386" s="83">
        <v>44430</v>
      </c>
      <c r="B386" s="85" t="s">
        <v>150</v>
      </c>
      <c r="C386" s="83">
        <v>1</v>
      </c>
      <c r="D386" s="83" t="str">
        <f t="shared" si="12"/>
        <v>INDEC-PB - 44430-1</v>
      </c>
      <c r="E386" s="116" t="s">
        <v>553</v>
      </c>
    </row>
    <row r="387" spans="1:5" x14ac:dyDescent="0.25">
      <c r="A387" s="83">
        <v>37930</v>
      </c>
      <c r="B387" s="85" t="s">
        <v>150</v>
      </c>
      <c r="C387" s="83">
        <v>1</v>
      </c>
      <c r="D387" s="83" t="str">
        <f t="shared" si="12"/>
        <v>INDEC-PB - 37930-1</v>
      </c>
      <c r="E387" s="116" t="s">
        <v>554</v>
      </c>
    </row>
    <row r="388" spans="1:5" x14ac:dyDescent="0.25">
      <c r="A388" s="83">
        <v>37330</v>
      </c>
      <c r="B388" s="85" t="s">
        <v>150</v>
      </c>
      <c r="C388" s="83">
        <v>1</v>
      </c>
      <c r="D388" s="83" t="str">
        <f t="shared" si="12"/>
        <v>INDEC-PB - 37330-1</v>
      </c>
      <c r="E388" s="116" t="s">
        <v>555</v>
      </c>
    </row>
    <row r="389" spans="1:5" x14ac:dyDescent="0.25">
      <c r="A389" s="83">
        <v>37540</v>
      </c>
      <c r="B389" s="85" t="s">
        <v>150</v>
      </c>
      <c r="C389" s="83">
        <v>1</v>
      </c>
      <c r="D389" s="83" t="str">
        <f t="shared" si="12"/>
        <v>INDEC-PB - 37540-1</v>
      </c>
      <c r="E389" s="116" t="s">
        <v>556</v>
      </c>
    </row>
    <row r="390" spans="1:5" x14ac:dyDescent="0.25">
      <c r="A390" s="83">
        <v>43121</v>
      </c>
      <c r="B390" s="85" t="s">
        <v>150</v>
      </c>
      <c r="C390" s="83">
        <v>1</v>
      </c>
      <c r="D390" s="83" t="str">
        <f t="shared" si="12"/>
        <v>INDEC-PB - 43121-1</v>
      </c>
      <c r="E390" s="116" t="s">
        <v>557</v>
      </c>
    </row>
    <row r="391" spans="1:5" x14ac:dyDescent="0.25">
      <c r="A391" s="83">
        <v>46112</v>
      </c>
      <c r="B391" s="85" t="s">
        <v>150</v>
      </c>
      <c r="C391" s="83">
        <v>1</v>
      </c>
      <c r="D391" s="83" t="str">
        <f t="shared" si="12"/>
        <v>INDEC-PB - 46112-1</v>
      </c>
      <c r="E391" s="116" t="s">
        <v>558</v>
      </c>
    </row>
    <row r="392" spans="1:5" x14ac:dyDescent="0.25">
      <c r="A392" s="83">
        <v>43122</v>
      </c>
      <c r="B392" s="85" t="s">
        <v>150</v>
      </c>
      <c r="C392" s="83">
        <v>1</v>
      </c>
      <c r="D392" s="83" t="str">
        <f t="shared" si="12"/>
        <v>INDEC-PB - 43122-1</v>
      </c>
      <c r="E392" s="116" t="s">
        <v>559</v>
      </c>
    </row>
    <row r="393" spans="1:5" x14ac:dyDescent="0.25">
      <c r="A393" s="83">
        <v>49911</v>
      </c>
      <c r="B393" s="85" t="s">
        <v>150</v>
      </c>
      <c r="C393" s="83">
        <v>1</v>
      </c>
      <c r="D393" s="83" t="str">
        <f t="shared" si="12"/>
        <v>INDEC-PB - 49911-1</v>
      </c>
      <c r="E393" s="116" t="s">
        <v>560</v>
      </c>
    </row>
    <row r="394" spans="1:5" x14ac:dyDescent="0.25">
      <c r="A394" s="83">
        <v>33310</v>
      </c>
      <c r="B394" s="85" t="s">
        <v>150</v>
      </c>
      <c r="C394" s="83">
        <v>1</v>
      </c>
      <c r="D394" s="83" t="str">
        <f t="shared" si="12"/>
        <v>INDEC-PB - 33310-1</v>
      </c>
      <c r="E394" s="116" t="s">
        <v>561</v>
      </c>
    </row>
    <row r="395" spans="1:5" x14ac:dyDescent="0.25">
      <c r="A395" s="83">
        <v>32129</v>
      </c>
      <c r="B395" s="85" t="s">
        <v>150</v>
      </c>
      <c r="C395" s="83">
        <v>1</v>
      </c>
      <c r="D395" s="83" t="str">
        <f t="shared" si="12"/>
        <v>INDEC-PB - 32129-1</v>
      </c>
      <c r="E395" s="116" t="s">
        <v>562</v>
      </c>
    </row>
    <row r="396" spans="1:5" x14ac:dyDescent="0.25">
      <c r="A396" s="83">
        <v>37990</v>
      </c>
      <c r="B396" s="85" t="s">
        <v>150</v>
      </c>
      <c r="C396" s="83">
        <v>2</v>
      </c>
      <c r="D396" s="83" t="str">
        <f t="shared" si="12"/>
        <v>INDEC-PB - 37990-2</v>
      </c>
      <c r="E396" s="116" t="s">
        <v>563</v>
      </c>
    </row>
    <row r="397" spans="1:5" x14ac:dyDescent="0.25">
      <c r="A397" s="83">
        <v>41251</v>
      </c>
      <c r="B397" s="85" t="s">
        <v>150</v>
      </c>
      <c r="C397" s="83">
        <v>1</v>
      </c>
      <c r="D397" s="83" t="str">
        <f t="shared" si="12"/>
        <v>INDEC-PB - 41251-1</v>
      </c>
      <c r="E397" s="116" t="s">
        <v>564</v>
      </c>
    </row>
    <row r="398" spans="1:5" x14ac:dyDescent="0.25">
      <c r="A398" s="83">
        <v>12010</v>
      </c>
      <c r="B398" s="85" t="s">
        <v>150</v>
      </c>
      <c r="C398" s="83">
        <v>1</v>
      </c>
      <c r="D398" s="83" t="str">
        <f t="shared" si="12"/>
        <v>INDEC-PB - 12010-1</v>
      </c>
      <c r="E398" s="116" t="s">
        <v>565</v>
      </c>
    </row>
    <row r="399" spans="1:5" x14ac:dyDescent="0.25">
      <c r="A399" s="83">
        <v>15320</v>
      </c>
      <c r="B399" s="85" t="s">
        <v>150</v>
      </c>
      <c r="C399" s="83">
        <v>1</v>
      </c>
      <c r="D399" s="83" t="str">
        <f t="shared" si="12"/>
        <v>INDEC-PB - 15320-1</v>
      </c>
      <c r="E399" s="116" t="s">
        <v>566</v>
      </c>
    </row>
    <row r="400" spans="1:5" x14ac:dyDescent="0.25">
      <c r="A400" s="83">
        <v>41116</v>
      </c>
      <c r="B400" s="85" t="s">
        <v>150</v>
      </c>
      <c r="C400" s="83">
        <v>1</v>
      </c>
      <c r="D400" s="83" t="str">
        <f t="shared" si="12"/>
        <v>INDEC-PB - 41116-1</v>
      </c>
      <c r="E400" s="116" t="s">
        <v>567</v>
      </c>
    </row>
    <row r="401" spans="1:5" x14ac:dyDescent="0.25">
      <c r="A401" s="83">
        <v>42999</v>
      </c>
      <c r="B401" s="85" t="s">
        <v>150</v>
      </c>
      <c r="C401" s="83">
        <v>1</v>
      </c>
      <c r="D401" s="83" t="str">
        <f t="shared" si="12"/>
        <v>INDEC-PB - 42999-1</v>
      </c>
      <c r="E401" s="116" t="s">
        <v>568</v>
      </c>
    </row>
    <row r="402" spans="1:5" x14ac:dyDescent="0.25">
      <c r="A402" s="83">
        <v>35110</v>
      </c>
      <c r="B402" s="85" t="s">
        <v>150</v>
      </c>
      <c r="C402" s="83">
        <v>3</v>
      </c>
      <c r="D402" s="83" t="str">
        <f t="shared" si="12"/>
        <v>INDEC-PB - 35110-3</v>
      </c>
      <c r="E402" s="116" t="s">
        <v>569</v>
      </c>
    </row>
    <row r="403" spans="1:5" x14ac:dyDescent="0.25">
      <c r="A403" s="83">
        <v>34740</v>
      </c>
      <c r="B403" s="85" t="s">
        <v>150</v>
      </c>
      <c r="C403" s="83">
        <v>6</v>
      </c>
      <c r="D403" s="83" t="str">
        <f t="shared" si="12"/>
        <v>INDEC-PB - 34740-6</v>
      </c>
      <c r="E403" s="116" t="s">
        <v>570</v>
      </c>
    </row>
    <row r="404" spans="1:5" x14ac:dyDescent="0.25">
      <c r="A404" s="83">
        <v>34730</v>
      </c>
      <c r="B404" s="85" t="s">
        <v>150</v>
      </c>
      <c r="C404" s="83">
        <v>1</v>
      </c>
      <c r="D404" s="83" t="str">
        <f t="shared" si="12"/>
        <v>INDEC-PB - 34730-1</v>
      </c>
      <c r="E404" s="116" t="s">
        <v>571</v>
      </c>
    </row>
    <row r="405" spans="1:5" x14ac:dyDescent="0.25">
      <c r="A405" s="83">
        <v>34720</v>
      </c>
      <c r="B405" s="85" t="s">
        <v>150</v>
      </c>
      <c r="C405" s="83">
        <v>1</v>
      </c>
      <c r="D405" s="83" t="str">
        <f t="shared" si="12"/>
        <v>INDEC-PB - 34720-1</v>
      </c>
      <c r="E405" s="116" t="s">
        <v>572</v>
      </c>
    </row>
    <row r="406" spans="1:5" x14ac:dyDescent="0.25">
      <c r="A406" s="83">
        <v>34710</v>
      </c>
      <c r="B406" s="85" t="s">
        <v>150</v>
      </c>
      <c r="C406" s="83">
        <v>1</v>
      </c>
      <c r="D406" s="83" t="str">
        <f t="shared" si="12"/>
        <v>INDEC-PB - 34710-1</v>
      </c>
      <c r="E406" s="116" t="s">
        <v>573</v>
      </c>
    </row>
    <row r="407" spans="1:5" x14ac:dyDescent="0.25">
      <c r="A407" s="83">
        <v>41530</v>
      </c>
      <c r="B407" s="85" t="s">
        <v>150</v>
      </c>
      <c r="C407" s="83">
        <v>1</v>
      </c>
      <c r="D407" s="83" t="str">
        <f t="shared" si="12"/>
        <v>INDEC-PB - 41530-1</v>
      </c>
      <c r="E407" s="116" t="s">
        <v>574</v>
      </c>
    </row>
    <row r="408" spans="1:5" x14ac:dyDescent="0.25">
      <c r="A408" s="83">
        <v>41510</v>
      </c>
      <c r="B408" s="85" t="s">
        <v>150</v>
      </c>
      <c r="C408" s="83">
        <v>1</v>
      </c>
      <c r="D408" s="83" t="str">
        <f t="shared" si="12"/>
        <v>INDEC-PB - 41510-1</v>
      </c>
      <c r="E408" s="116" t="s">
        <v>575</v>
      </c>
    </row>
    <row r="409" spans="1:5" x14ac:dyDescent="0.25">
      <c r="A409" s="83">
        <v>31600</v>
      </c>
      <c r="B409" s="85" t="s">
        <v>150</v>
      </c>
      <c r="C409" s="83">
        <v>2</v>
      </c>
      <c r="D409" s="83" t="str">
        <f t="shared" si="12"/>
        <v>INDEC-PB - 31600-2</v>
      </c>
      <c r="E409" s="116" t="s">
        <v>576</v>
      </c>
    </row>
    <row r="410" spans="1:5" x14ac:dyDescent="0.25">
      <c r="A410" s="83">
        <v>49129</v>
      </c>
      <c r="B410" s="85" t="s">
        <v>150</v>
      </c>
      <c r="C410" s="83">
        <v>2</v>
      </c>
      <c r="D410" s="83" t="str">
        <f t="shared" si="12"/>
        <v>INDEC-PB - 49129-2</v>
      </c>
      <c r="E410" s="116" t="s">
        <v>577</v>
      </c>
    </row>
    <row r="411" spans="1:5" x14ac:dyDescent="0.25">
      <c r="A411" s="83">
        <v>34740</v>
      </c>
      <c r="B411" s="85" t="s">
        <v>150</v>
      </c>
      <c r="C411" s="83">
        <v>1</v>
      </c>
      <c r="D411" s="83" t="str">
        <f t="shared" si="12"/>
        <v>INDEC-PB - 34740-1</v>
      </c>
      <c r="E411" s="116" t="s">
        <v>578</v>
      </c>
    </row>
    <row r="412" spans="1:5" x14ac:dyDescent="0.25">
      <c r="A412" s="83">
        <v>43310</v>
      </c>
      <c r="B412" s="85" t="s">
        <v>150</v>
      </c>
      <c r="C412" s="83">
        <v>1</v>
      </c>
      <c r="D412" s="83" t="str">
        <f t="shared" si="12"/>
        <v>INDEC-PB - 43310-1</v>
      </c>
      <c r="E412" s="116" t="s">
        <v>579</v>
      </c>
    </row>
    <row r="413" spans="1:5" x14ac:dyDescent="0.25">
      <c r="A413" s="83">
        <v>44240</v>
      </c>
      <c r="B413" s="85" t="s">
        <v>150</v>
      </c>
      <c r="C413" s="83">
        <v>1</v>
      </c>
      <c r="D413" s="83" t="str">
        <f t="shared" si="12"/>
        <v>INDEC-PB - 44240-1</v>
      </c>
      <c r="E413" s="116" t="s">
        <v>580</v>
      </c>
    </row>
    <row r="414" spans="1:5" x14ac:dyDescent="0.25">
      <c r="A414" s="83">
        <v>33500</v>
      </c>
      <c r="B414" s="85" t="s">
        <v>150</v>
      </c>
      <c r="C414" s="83">
        <v>1</v>
      </c>
      <c r="D414" s="83" t="str">
        <f t="shared" si="12"/>
        <v>INDEC-PB - 33500-1</v>
      </c>
      <c r="E414" s="116" t="s">
        <v>581</v>
      </c>
    </row>
    <row r="415" spans="1:5" x14ac:dyDescent="0.25">
      <c r="A415" s="83">
        <v>44214</v>
      </c>
      <c r="B415" s="85" t="s">
        <v>150</v>
      </c>
      <c r="C415" s="83">
        <v>1</v>
      </c>
      <c r="D415" s="83" t="str">
        <f t="shared" si="12"/>
        <v>INDEC-PB - 44214-1</v>
      </c>
      <c r="E415" s="116" t="s">
        <v>582</v>
      </c>
    </row>
    <row r="416" spans="1:5" x14ac:dyDescent="0.25">
      <c r="A416" s="83">
        <v>37350</v>
      </c>
      <c r="B416" s="85" t="s">
        <v>150</v>
      </c>
      <c r="C416" s="83">
        <v>2</v>
      </c>
      <c r="D416" s="83" t="str">
        <f t="shared" si="12"/>
        <v>INDEC-PB - 37350-2</v>
      </c>
      <c r="E416" s="116" t="s">
        <v>583</v>
      </c>
    </row>
    <row r="417" spans="1:5" x14ac:dyDescent="0.25">
      <c r="A417" s="83">
        <v>42943</v>
      </c>
      <c r="B417" s="85" t="s">
        <v>150</v>
      </c>
      <c r="C417" s="83">
        <v>1</v>
      </c>
      <c r="D417" s="83" t="str">
        <f t="shared" si="12"/>
        <v>INDEC-PB - 42943-1</v>
      </c>
      <c r="E417" s="116" t="s">
        <v>584</v>
      </c>
    </row>
    <row r="418" spans="1:5" x14ac:dyDescent="0.25">
      <c r="A418" s="83">
        <v>36990</v>
      </c>
      <c r="B418" s="85" t="s">
        <v>150</v>
      </c>
      <c r="C418" s="83">
        <v>1</v>
      </c>
      <c r="D418" s="83" t="str">
        <f t="shared" si="12"/>
        <v>INDEC-PB - 36990-1</v>
      </c>
      <c r="E418" s="116" t="s">
        <v>585</v>
      </c>
    </row>
    <row r="419" spans="1:5" x14ac:dyDescent="0.25">
      <c r="A419" s="83">
        <v>46121</v>
      </c>
      <c r="B419" s="85" t="s">
        <v>150</v>
      </c>
      <c r="C419" s="83">
        <v>1</v>
      </c>
      <c r="D419" s="83" t="str">
        <f t="shared" si="12"/>
        <v>INDEC-PB - 46121-1</v>
      </c>
      <c r="E419" s="116" t="s">
        <v>586</v>
      </c>
    </row>
    <row r="420" spans="1:5" x14ac:dyDescent="0.25">
      <c r="A420" s="83">
        <v>49115</v>
      </c>
      <c r="B420" s="85" t="s">
        <v>150</v>
      </c>
      <c r="C420" s="83">
        <v>1</v>
      </c>
      <c r="D420" s="83" t="str">
        <f t="shared" si="12"/>
        <v>INDEC-PB - 49115-1</v>
      </c>
      <c r="E420" s="116" t="s">
        <v>587</v>
      </c>
    </row>
    <row r="421" spans="1:5" x14ac:dyDescent="0.25">
      <c r="A421" s="83">
        <v>37113</v>
      </c>
      <c r="B421" s="85" t="s">
        <v>150</v>
      </c>
      <c r="C421" s="83">
        <v>1</v>
      </c>
      <c r="D421" s="83" t="str">
        <f t="shared" si="12"/>
        <v>INDEC-PB - 37113-1</v>
      </c>
      <c r="E421" s="116" t="s">
        <v>588</v>
      </c>
    </row>
    <row r="422" spans="1:5" x14ac:dyDescent="0.25">
      <c r="A422" s="83">
        <v>37199</v>
      </c>
      <c r="B422" s="85" t="s">
        <v>150</v>
      </c>
      <c r="C422" s="83">
        <v>3</v>
      </c>
      <c r="D422" s="83" t="str">
        <f t="shared" si="12"/>
        <v>INDEC-PB - 37199-3</v>
      </c>
      <c r="E422" s="116" t="s">
        <v>589</v>
      </c>
    </row>
    <row r="423" spans="1:5" x14ac:dyDescent="0.25">
      <c r="A423" s="83">
        <v>37199</v>
      </c>
      <c r="B423" s="85" t="s">
        <v>150</v>
      </c>
      <c r="C423" s="83">
        <v>1</v>
      </c>
      <c r="D423" s="83" t="str">
        <f t="shared" si="12"/>
        <v>INDEC-PB - 37199-1</v>
      </c>
      <c r="E423" s="116" t="s">
        <v>590</v>
      </c>
    </row>
    <row r="424" spans="1:5" x14ac:dyDescent="0.25">
      <c r="A424" s="83">
        <v>37199</v>
      </c>
      <c r="B424" s="85" t="s">
        <v>150</v>
      </c>
      <c r="C424" s="83">
        <v>2</v>
      </c>
      <c r="D424" s="83" t="str">
        <f t="shared" si="12"/>
        <v>INDEC-PB - 37199-2</v>
      </c>
      <c r="E424" s="116" t="s">
        <v>591</v>
      </c>
    </row>
    <row r="425" spans="1:5" x14ac:dyDescent="0.25">
      <c r="A425" s="83">
        <v>15200</v>
      </c>
      <c r="B425" s="85" t="s">
        <v>150</v>
      </c>
      <c r="C425" s="83">
        <v>1</v>
      </c>
      <c r="D425" s="83" t="str">
        <f t="shared" si="12"/>
        <v>INDEC-PB - 15200-1</v>
      </c>
      <c r="E425" s="116" t="s">
        <v>592</v>
      </c>
    </row>
    <row r="426" spans="1:5" ht="10.5" x14ac:dyDescent="0.25">
      <c r="D426" s="117"/>
      <c r="E426" s="118"/>
    </row>
    <row r="427" spans="1:5" ht="10.5" x14ac:dyDescent="0.25">
      <c r="D427" s="119"/>
      <c r="E427" s="118" t="s">
        <v>593</v>
      </c>
    </row>
    <row r="428" spans="1:5" x14ac:dyDescent="0.25">
      <c r="A428" s="85">
        <v>94920</v>
      </c>
      <c r="B428" s="85" t="s">
        <v>150</v>
      </c>
      <c r="C428" s="83">
        <v>1</v>
      </c>
      <c r="D428" s="83" t="str">
        <f t="shared" ref="D428:D445" si="13">CONCATENATE("INDEC-PB - ",A428,B428,C428)</f>
        <v>INDEC-PB - 94920-1</v>
      </c>
      <c r="E428" s="116" t="s">
        <v>594</v>
      </c>
    </row>
    <row r="429" spans="1:5" x14ac:dyDescent="0.25">
      <c r="A429" s="85">
        <v>91223</v>
      </c>
      <c r="B429" s="85" t="s">
        <v>150</v>
      </c>
      <c r="C429" s="83">
        <v>1</v>
      </c>
      <c r="D429" s="83" t="str">
        <f t="shared" si="13"/>
        <v>INDEC-PB - 91223-1</v>
      </c>
      <c r="E429" s="116" t="s">
        <v>595</v>
      </c>
    </row>
    <row r="430" spans="1:5" x14ac:dyDescent="0.25">
      <c r="A430" s="85">
        <v>91211</v>
      </c>
      <c r="B430" s="85" t="s">
        <v>150</v>
      </c>
      <c r="C430" s="83">
        <v>11</v>
      </c>
      <c r="D430" s="83" t="str">
        <f t="shared" si="13"/>
        <v>INDEC-PB - 91211-11</v>
      </c>
      <c r="E430" s="116" t="s">
        <v>596</v>
      </c>
    </row>
    <row r="431" spans="1:5" x14ac:dyDescent="0.25">
      <c r="A431" s="85">
        <v>91211</v>
      </c>
      <c r="B431" s="85" t="s">
        <v>150</v>
      </c>
      <c r="C431" s="83">
        <v>1</v>
      </c>
      <c r="D431" s="83" t="str">
        <f t="shared" si="13"/>
        <v>INDEC-PB - 91211-1</v>
      </c>
      <c r="E431" s="116" t="s">
        <v>597</v>
      </c>
    </row>
    <row r="432" spans="1:5" x14ac:dyDescent="0.25">
      <c r="A432" s="85">
        <v>91511</v>
      </c>
      <c r="B432" s="85" t="s">
        <v>150</v>
      </c>
      <c r="C432" s="83">
        <v>1</v>
      </c>
      <c r="D432" s="83" t="str">
        <f t="shared" si="13"/>
        <v>INDEC-PB - 91511-1</v>
      </c>
      <c r="E432" s="116" t="s">
        <v>598</v>
      </c>
    </row>
    <row r="433" spans="1:5" x14ac:dyDescent="0.25">
      <c r="A433" s="85">
        <v>91547</v>
      </c>
      <c r="B433" s="85" t="s">
        <v>150</v>
      </c>
      <c r="C433" s="83">
        <v>1</v>
      </c>
      <c r="D433" s="83" t="str">
        <f t="shared" si="13"/>
        <v>INDEC-PB - 91547-1</v>
      </c>
      <c r="E433" s="116" t="s">
        <v>599</v>
      </c>
    </row>
    <row r="434" spans="1:5" x14ac:dyDescent="0.25">
      <c r="A434" s="85">
        <v>81100</v>
      </c>
      <c r="B434" s="85" t="s">
        <v>150</v>
      </c>
      <c r="C434" s="83">
        <v>1</v>
      </c>
      <c r="D434" s="83" t="str">
        <f t="shared" si="13"/>
        <v>INDEC-PB - 81100-1</v>
      </c>
      <c r="E434" s="116" t="s">
        <v>600</v>
      </c>
    </row>
    <row r="435" spans="1:5" x14ac:dyDescent="0.25">
      <c r="A435" s="85">
        <v>91601</v>
      </c>
      <c r="B435" s="85" t="s">
        <v>150</v>
      </c>
      <c r="C435" s="83">
        <v>2</v>
      </c>
      <c r="D435" s="83" t="str">
        <f t="shared" si="13"/>
        <v>INDEC-PB - 91601-2</v>
      </c>
      <c r="E435" s="116" t="s">
        <v>601</v>
      </c>
    </row>
    <row r="436" spans="1:5" x14ac:dyDescent="0.25">
      <c r="A436" s="85">
        <v>94214</v>
      </c>
      <c r="B436" s="85" t="s">
        <v>150</v>
      </c>
      <c r="C436" s="83">
        <v>1</v>
      </c>
      <c r="D436" s="83" t="str">
        <f t="shared" si="13"/>
        <v>INDEC-PB - 94214-1</v>
      </c>
      <c r="E436" s="116" t="s">
        <v>602</v>
      </c>
    </row>
    <row r="437" spans="1:5" x14ac:dyDescent="0.25">
      <c r="A437" s="85">
        <v>94216</v>
      </c>
      <c r="B437" s="85" t="s">
        <v>150</v>
      </c>
      <c r="C437" s="83">
        <v>1</v>
      </c>
      <c r="D437" s="83" t="str">
        <f t="shared" si="13"/>
        <v>INDEC-PB - 94216-1</v>
      </c>
      <c r="E437" s="116" t="s">
        <v>603</v>
      </c>
    </row>
    <row r="438" spans="1:5" x14ac:dyDescent="0.25">
      <c r="A438" s="85">
        <v>93310</v>
      </c>
      <c r="B438" s="85" t="s">
        <v>150</v>
      </c>
      <c r="C438" s="83">
        <v>2</v>
      </c>
      <c r="D438" s="83" t="str">
        <f t="shared" si="13"/>
        <v>INDEC-PB - 93310-2</v>
      </c>
      <c r="E438" s="116" t="s">
        <v>604</v>
      </c>
    </row>
    <row r="439" spans="1:5" x14ac:dyDescent="0.25">
      <c r="A439" s="85">
        <v>82129</v>
      </c>
      <c r="B439" s="85" t="s">
        <v>150</v>
      </c>
      <c r="C439" s="83">
        <v>1</v>
      </c>
      <c r="D439" s="83" t="str">
        <f t="shared" si="13"/>
        <v>INDEC-PB - 82129-1</v>
      </c>
      <c r="E439" s="116" t="s">
        <v>605</v>
      </c>
    </row>
    <row r="440" spans="1:5" x14ac:dyDescent="0.25">
      <c r="A440" s="85">
        <v>91251</v>
      </c>
      <c r="B440" s="85" t="s">
        <v>150</v>
      </c>
      <c r="C440" s="83">
        <v>1</v>
      </c>
      <c r="D440" s="83" t="str">
        <f t="shared" si="13"/>
        <v>INDEC-PB - 91251-1</v>
      </c>
      <c r="E440" s="116" t="s">
        <v>606</v>
      </c>
    </row>
    <row r="441" spans="1:5" x14ac:dyDescent="0.25">
      <c r="A441" s="85">
        <v>93310</v>
      </c>
      <c r="B441" s="85" t="s">
        <v>150</v>
      </c>
      <c r="C441" s="83">
        <v>1</v>
      </c>
      <c r="D441" s="83" t="str">
        <f t="shared" si="13"/>
        <v>INDEC-PB - 93310-1</v>
      </c>
      <c r="E441" s="116" t="s">
        <v>607</v>
      </c>
    </row>
    <row r="442" spans="1:5" x14ac:dyDescent="0.25">
      <c r="A442" s="85">
        <v>84710</v>
      </c>
      <c r="B442" s="85" t="s">
        <v>150</v>
      </c>
      <c r="C442" s="83">
        <v>1</v>
      </c>
      <c r="D442" s="83" t="str">
        <f t="shared" si="13"/>
        <v>INDEC-PB - 84710-1</v>
      </c>
      <c r="E442" s="116" t="s">
        <v>608</v>
      </c>
    </row>
    <row r="443" spans="1:5" x14ac:dyDescent="0.25">
      <c r="A443" s="85">
        <v>84740</v>
      </c>
      <c r="B443" s="85" t="s">
        <v>150</v>
      </c>
      <c r="C443" s="83">
        <v>1</v>
      </c>
      <c r="D443" s="83" t="str">
        <f t="shared" si="13"/>
        <v>INDEC-PB - 84740-1</v>
      </c>
      <c r="E443" s="116" t="s">
        <v>609</v>
      </c>
    </row>
    <row r="444" spans="1:5" x14ac:dyDescent="0.25">
      <c r="A444" s="85">
        <v>84230</v>
      </c>
      <c r="B444" s="85" t="s">
        <v>150</v>
      </c>
      <c r="C444" s="83">
        <v>1</v>
      </c>
      <c r="D444" s="83" t="str">
        <f t="shared" si="13"/>
        <v>INDEC-PB - 84230-1</v>
      </c>
      <c r="E444" s="116" t="s">
        <v>610</v>
      </c>
    </row>
    <row r="445" spans="1:5" x14ac:dyDescent="0.25">
      <c r="A445" s="85">
        <v>85490</v>
      </c>
      <c r="B445" s="85" t="s">
        <v>150</v>
      </c>
      <c r="C445" s="83">
        <v>1</v>
      </c>
      <c r="D445" s="83" t="str">
        <f t="shared" si="13"/>
        <v>INDEC-PB - 85490-1</v>
      </c>
      <c r="E445" s="116" t="s">
        <v>611</v>
      </c>
    </row>
    <row r="448" spans="1:5" ht="10.5" x14ac:dyDescent="0.25">
      <c r="A448" s="81" t="s">
        <v>613</v>
      </c>
      <c r="B448" s="120"/>
      <c r="C448" s="121"/>
      <c r="D448" s="116"/>
    </row>
    <row r="449" spans="1:5" ht="10.5" x14ac:dyDescent="0.25">
      <c r="A449" s="91"/>
      <c r="B449" s="120"/>
      <c r="C449" s="121"/>
      <c r="D449" s="116"/>
    </row>
    <row r="450" spans="1:5" ht="12.75" customHeight="1" x14ac:dyDescent="0.25">
      <c r="A450" s="329" t="s">
        <v>614</v>
      </c>
      <c r="B450" s="329"/>
      <c r="C450" s="329"/>
      <c r="D450" s="328" t="s">
        <v>452</v>
      </c>
      <c r="E450" s="328" t="s">
        <v>148</v>
      </c>
    </row>
    <row r="451" spans="1:5" ht="12" customHeight="1" x14ac:dyDescent="0.25">
      <c r="A451" s="329" t="s">
        <v>615</v>
      </c>
      <c r="B451" s="329"/>
      <c r="C451" s="329"/>
      <c r="D451" s="328"/>
      <c r="E451" s="328"/>
    </row>
    <row r="452" spans="1:5" x14ac:dyDescent="0.25">
      <c r="A452" s="122"/>
      <c r="B452" s="121"/>
      <c r="C452" s="121"/>
      <c r="E452" s="123"/>
    </row>
    <row r="453" spans="1:5" ht="10.5" x14ac:dyDescent="0.25">
      <c r="A453" s="122"/>
      <c r="B453" s="121"/>
      <c r="C453" s="121"/>
      <c r="E453" s="118" t="s">
        <v>616</v>
      </c>
    </row>
    <row r="454" spans="1:5" x14ac:dyDescent="0.25">
      <c r="A454" s="119">
        <v>2811</v>
      </c>
      <c r="B454" s="96" t="s">
        <v>150</v>
      </c>
      <c r="C454" s="83">
        <v>1</v>
      </c>
      <c r="D454" s="83" t="str">
        <f t="shared" ref="D454:D474" si="14">CONCATENATE("INDEC-PB - ",A454,B454,C454)</f>
        <v>INDEC-PB - 2811-1</v>
      </c>
      <c r="E454" s="103" t="s">
        <v>617</v>
      </c>
    </row>
    <row r="455" spans="1:5" x14ac:dyDescent="0.25">
      <c r="A455" s="119">
        <v>2710</v>
      </c>
      <c r="B455" s="96" t="s">
        <v>150</v>
      </c>
      <c r="C455" s="83">
        <v>1</v>
      </c>
      <c r="D455" s="83" t="str">
        <f t="shared" si="14"/>
        <v>INDEC-PB - 2710-1</v>
      </c>
      <c r="E455" s="103" t="s">
        <v>618</v>
      </c>
    </row>
    <row r="456" spans="1:5" x14ac:dyDescent="0.25">
      <c r="A456" s="119">
        <v>2922</v>
      </c>
      <c r="B456" s="96" t="s">
        <v>150</v>
      </c>
      <c r="C456" s="83">
        <v>1</v>
      </c>
      <c r="D456" s="83" t="str">
        <f t="shared" si="14"/>
        <v>INDEC-PB - 2922-1</v>
      </c>
      <c r="E456" s="103" t="s">
        <v>619</v>
      </c>
    </row>
    <row r="457" spans="1:5" x14ac:dyDescent="0.25">
      <c r="A457" s="119">
        <v>2691</v>
      </c>
      <c r="B457" s="96" t="s">
        <v>150</v>
      </c>
      <c r="D457" s="83" t="str">
        <f t="shared" si="14"/>
        <v>INDEC-PB - 2691-</v>
      </c>
      <c r="E457" s="103" t="s">
        <v>620</v>
      </c>
    </row>
    <row r="458" spans="1:5" x14ac:dyDescent="0.25">
      <c r="A458" s="119">
        <v>2695</v>
      </c>
      <c r="B458" s="96" t="s">
        <v>150</v>
      </c>
      <c r="D458" s="83" t="str">
        <f t="shared" si="14"/>
        <v>INDEC-PB - 2695-</v>
      </c>
      <c r="E458" s="103" t="s">
        <v>621</v>
      </c>
    </row>
    <row r="459" spans="1:5" x14ac:dyDescent="0.25">
      <c r="A459" s="119">
        <v>3410</v>
      </c>
      <c r="B459" s="96" t="s">
        <v>150</v>
      </c>
      <c r="C459" s="83">
        <v>2</v>
      </c>
      <c r="D459" s="83" t="str">
        <f t="shared" si="14"/>
        <v>INDEC-PB - 3410-2</v>
      </c>
      <c r="E459" s="103" t="s">
        <v>622</v>
      </c>
    </row>
    <row r="460" spans="1:5" x14ac:dyDescent="0.25">
      <c r="A460" s="119">
        <v>2520</v>
      </c>
      <c r="B460" s="96" t="s">
        <v>150</v>
      </c>
      <c r="C460" s="83">
        <v>1</v>
      </c>
      <c r="D460" s="83" t="str">
        <f t="shared" si="14"/>
        <v>INDEC-PB - 2520-1</v>
      </c>
      <c r="E460" s="116" t="s">
        <v>623</v>
      </c>
    </row>
    <row r="461" spans="1:5" x14ac:dyDescent="0.25">
      <c r="A461" s="119">
        <v>2413</v>
      </c>
      <c r="B461" s="96" t="s">
        <v>150</v>
      </c>
      <c r="C461" s="83">
        <v>3</v>
      </c>
      <c r="D461" s="83" t="str">
        <f t="shared" si="14"/>
        <v>INDEC-PB - 2413-3</v>
      </c>
      <c r="E461" s="116" t="s">
        <v>624</v>
      </c>
    </row>
    <row r="462" spans="1:5" x14ac:dyDescent="0.25">
      <c r="A462" s="119">
        <v>2519</v>
      </c>
      <c r="B462" s="96" t="s">
        <v>150</v>
      </c>
      <c r="C462" s="83">
        <v>1</v>
      </c>
      <c r="D462" s="83" t="str">
        <f t="shared" si="14"/>
        <v>INDEC-PB - 2519-1</v>
      </c>
      <c r="E462" s="116" t="s">
        <v>625</v>
      </c>
    </row>
    <row r="463" spans="1:5" x14ac:dyDescent="0.25">
      <c r="A463" s="119">
        <v>2520</v>
      </c>
      <c r="B463" s="96" t="s">
        <v>150</v>
      </c>
      <c r="C463" s="83">
        <v>3</v>
      </c>
      <c r="D463" s="83" t="str">
        <f t="shared" si="14"/>
        <v>INDEC-PB - 2520-3</v>
      </c>
      <c r="E463" s="116" t="s">
        <v>626</v>
      </c>
    </row>
    <row r="464" spans="1:5" x14ac:dyDescent="0.25">
      <c r="A464" s="119">
        <v>2022</v>
      </c>
      <c r="B464" s="96" t="s">
        <v>150</v>
      </c>
      <c r="C464" s="83">
        <v>1</v>
      </c>
      <c r="D464" s="83" t="str">
        <f t="shared" si="14"/>
        <v>INDEC-PB - 2022-1</v>
      </c>
      <c r="E464" s="116" t="s">
        <v>627</v>
      </c>
    </row>
    <row r="465" spans="1:5" x14ac:dyDescent="0.25">
      <c r="A465" s="119">
        <v>2511</v>
      </c>
      <c r="B465" s="96" t="s">
        <v>150</v>
      </c>
      <c r="C465" s="83">
        <v>1</v>
      </c>
      <c r="D465" s="83" t="str">
        <f t="shared" si="14"/>
        <v>INDEC-PB - 2511-1</v>
      </c>
      <c r="E465" s="116" t="s">
        <v>628</v>
      </c>
    </row>
    <row r="466" spans="1:5" x14ac:dyDescent="0.25">
      <c r="A466" s="119">
        <v>2899</v>
      </c>
      <c r="B466" s="96" t="s">
        <v>150</v>
      </c>
      <c r="D466" s="83" t="str">
        <f t="shared" si="14"/>
        <v>INDEC-PB - 2899-</v>
      </c>
      <c r="E466" s="116" t="s">
        <v>629</v>
      </c>
    </row>
    <row r="467" spans="1:5" x14ac:dyDescent="0.25">
      <c r="A467" s="119">
        <v>3110</v>
      </c>
      <c r="B467" s="96" t="s">
        <v>150</v>
      </c>
      <c r="C467" s="83">
        <v>1</v>
      </c>
      <c r="D467" s="83" t="str">
        <f t="shared" si="14"/>
        <v>INDEC-PB - 3110-1</v>
      </c>
      <c r="E467" s="116" t="s">
        <v>630</v>
      </c>
    </row>
    <row r="468" spans="1:5" x14ac:dyDescent="0.25">
      <c r="A468" s="119">
        <v>2320</v>
      </c>
      <c r="B468" s="96" t="s">
        <v>150</v>
      </c>
      <c r="C468" s="83">
        <v>1</v>
      </c>
      <c r="D468" s="83" t="str">
        <f t="shared" si="14"/>
        <v>INDEC-PB - 2320-1</v>
      </c>
      <c r="E468" s="116" t="s">
        <v>631</v>
      </c>
    </row>
    <row r="469" spans="1:5" x14ac:dyDescent="0.25">
      <c r="A469" s="119">
        <v>2924</v>
      </c>
      <c r="B469" s="96" t="s">
        <v>150</v>
      </c>
      <c r="C469" s="83">
        <v>1</v>
      </c>
      <c r="D469" s="83" t="str">
        <f t="shared" si="14"/>
        <v>INDEC-PB - 2924-1</v>
      </c>
      <c r="E469" s="116" t="s">
        <v>632</v>
      </c>
    </row>
    <row r="470" spans="1:5" x14ac:dyDescent="0.25">
      <c r="A470" s="119">
        <v>2692</v>
      </c>
      <c r="B470" s="96" t="s">
        <v>150</v>
      </c>
      <c r="C470" s="83">
        <v>1</v>
      </c>
      <c r="D470" s="83" t="str">
        <f t="shared" si="14"/>
        <v>INDEC-PB - 2692-1</v>
      </c>
      <c r="E470" s="116" t="s">
        <v>633</v>
      </c>
    </row>
    <row r="471" spans="1:5" x14ac:dyDescent="0.25">
      <c r="A471" s="119">
        <v>3410</v>
      </c>
      <c r="B471" s="96" t="s">
        <v>150</v>
      </c>
      <c r="D471" s="83" t="str">
        <f t="shared" si="14"/>
        <v>INDEC-PB - 3410-</v>
      </c>
      <c r="E471" s="116" t="s">
        <v>634</v>
      </c>
    </row>
    <row r="472" spans="1:5" x14ac:dyDescent="0.25">
      <c r="A472" s="119">
        <v>2413</v>
      </c>
      <c r="B472" s="96" t="s">
        <v>150</v>
      </c>
      <c r="C472" s="83">
        <v>1</v>
      </c>
      <c r="D472" s="83" t="str">
        <f t="shared" si="14"/>
        <v>INDEC-PB - 2413-1</v>
      </c>
      <c r="E472" s="116" t="s">
        <v>635</v>
      </c>
    </row>
    <row r="473" spans="1:5" x14ac:dyDescent="0.25">
      <c r="A473" s="119">
        <v>291</v>
      </c>
      <c r="B473" s="96" t="s">
        <v>150</v>
      </c>
      <c r="D473" s="83" t="str">
        <f t="shared" si="14"/>
        <v>INDEC-PB - 291-</v>
      </c>
      <c r="E473" s="124" t="s">
        <v>636</v>
      </c>
    </row>
    <row r="474" spans="1:5" x14ac:dyDescent="0.25">
      <c r="A474" s="119">
        <v>2610</v>
      </c>
      <c r="B474" s="96" t="s">
        <v>150</v>
      </c>
      <c r="C474" s="83">
        <v>1</v>
      </c>
      <c r="D474" s="83" t="str">
        <f t="shared" si="14"/>
        <v>INDEC-PB - 2610-1</v>
      </c>
      <c r="E474" s="103" t="s">
        <v>637</v>
      </c>
    </row>
    <row r="475" spans="1:5" x14ac:dyDescent="0.25">
      <c r="A475" s="125"/>
      <c r="B475" s="120"/>
      <c r="D475" s="121"/>
      <c r="E475" s="103"/>
    </row>
    <row r="476" spans="1:5" ht="10.5" x14ac:dyDescent="0.25">
      <c r="A476" s="125"/>
      <c r="B476" s="120"/>
      <c r="D476" s="121"/>
      <c r="E476" s="118" t="s">
        <v>593</v>
      </c>
    </row>
    <row r="477" spans="1:5" x14ac:dyDescent="0.25">
      <c r="A477" s="126">
        <v>2710</v>
      </c>
      <c r="B477" s="96" t="s">
        <v>150</v>
      </c>
      <c r="C477" s="126">
        <v>1</v>
      </c>
      <c r="D477" s="83" t="str">
        <f t="shared" ref="D477:D482" si="15">CONCATENATE("INDEC-PB - ",A477,B477,C477)</f>
        <v>INDEC-PB - 2710-1</v>
      </c>
      <c r="E477" s="124" t="s">
        <v>638</v>
      </c>
    </row>
    <row r="478" spans="1:5" x14ac:dyDescent="0.25">
      <c r="A478" s="126">
        <v>2720</v>
      </c>
      <c r="B478" s="96" t="s">
        <v>150</v>
      </c>
      <c r="C478" s="126">
        <v>1</v>
      </c>
      <c r="D478" s="83" t="str">
        <f t="shared" si="15"/>
        <v>INDEC-PB - 2720-1</v>
      </c>
      <c r="E478" s="103" t="s">
        <v>639</v>
      </c>
    </row>
    <row r="479" spans="1:5" x14ac:dyDescent="0.25">
      <c r="A479" s="121">
        <v>2922</v>
      </c>
      <c r="B479" s="96" t="s">
        <v>150</v>
      </c>
      <c r="C479" s="121">
        <v>1</v>
      </c>
      <c r="D479" s="83" t="str">
        <f t="shared" si="15"/>
        <v>INDEC-PB - 2922-1</v>
      </c>
      <c r="E479" s="103" t="s">
        <v>640</v>
      </c>
    </row>
    <row r="480" spans="1:5" x14ac:dyDescent="0.25">
      <c r="A480" s="121">
        <v>2913</v>
      </c>
      <c r="B480" s="96" t="s">
        <v>150</v>
      </c>
      <c r="C480" s="121">
        <v>1</v>
      </c>
      <c r="D480" s="83" t="str">
        <f t="shared" si="15"/>
        <v>INDEC-PB - 2913-1</v>
      </c>
      <c r="E480" s="103" t="s">
        <v>641</v>
      </c>
    </row>
    <row r="481" spans="1:7" x14ac:dyDescent="0.25">
      <c r="A481" s="121">
        <v>2413</v>
      </c>
      <c r="B481" s="96" t="s">
        <v>150</v>
      </c>
      <c r="C481" s="121">
        <v>1</v>
      </c>
      <c r="D481" s="83" t="str">
        <f t="shared" si="15"/>
        <v>INDEC-PB - 2413-1</v>
      </c>
      <c r="E481" s="103" t="s">
        <v>642</v>
      </c>
    </row>
    <row r="482" spans="1:7" x14ac:dyDescent="0.25">
      <c r="A482" s="121">
        <v>2411</v>
      </c>
      <c r="B482" s="96" t="s">
        <v>150</v>
      </c>
      <c r="C482" s="121">
        <v>1</v>
      </c>
      <c r="D482" s="83" t="str">
        <f t="shared" si="15"/>
        <v>INDEC-PB - 2411-1</v>
      </c>
      <c r="E482" s="103" t="s">
        <v>643</v>
      </c>
    </row>
    <row r="485" spans="1:7" ht="10.5" x14ac:dyDescent="0.2">
      <c r="A485" s="81" t="s">
        <v>679</v>
      </c>
      <c r="B485" s="127"/>
      <c r="C485" s="128"/>
      <c r="D485" s="127"/>
    </row>
    <row r="487" spans="1:7" ht="11.25" customHeight="1" x14ac:dyDescent="0.25">
      <c r="A487" s="329" t="s">
        <v>366</v>
      </c>
      <c r="B487" s="110"/>
      <c r="C487" s="110"/>
      <c r="D487" s="110"/>
      <c r="E487" s="329" t="s">
        <v>367</v>
      </c>
      <c r="F487" s="329" t="s">
        <v>368</v>
      </c>
      <c r="G487" s="329" t="s">
        <v>369</v>
      </c>
    </row>
    <row r="488" spans="1:7" x14ac:dyDescent="0.25">
      <c r="A488" s="329"/>
      <c r="B488" s="110"/>
      <c r="C488" s="110"/>
      <c r="D488" s="110"/>
      <c r="E488" s="329"/>
      <c r="F488" s="329" t="s">
        <v>370</v>
      </c>
      <c r="G488" s="329"/>
    </row>
    <row r="489" spans="1:7" x14ac:dyDescent="0.25">
      <c r="A489" s="96"/>
      <c r="B489" s="96"/>
      <c r="C489" s="99"/>
      <c r="D489" s="96"/>
      <c r="E489" s="96"/>
      <c r="F489" s="96"/>
      <c r="G489" s="96"/>
    </row>
    <row r="490" spans="1:7" x14ac:dyDescent="0.25">
      <c r="A490" s="99" t="s">
        <v>371</v>
      </c>
      <c r="B490" s="99"/>
      <c r="C490" s="99"/>
      <c r="D490" s="99" t="str">
        <f>CONCATENATE("INDEC-DCTO - Inciso ",A490)</f>
        <v>INDEC-DCTO - Inciso a)</v>
      </c>
      <c r="E490" s="96" t="s">
        <v>372</v>
      </c>
      <c r="F490" s="99" t="s">
        <v>373</v>
      </c>
      <c r="G490" s="96" t="s">
        <v>374</v>
      </c>
    </row>
    <row r="491" spans="1:7" x14ac:dyDescent="0.25">
      <c r="A491" s="99" t="s">
        <v>375</v>
      </c>
      <c r="B491" s="99"/>
      <c r="C491" s="99"/>
      <c r="D491" s="99" t="str">
        <f t="shared" ref="D491:D505" si="16">CONCATENATE("INDEC-DCTO - Inciso ",A491)</f>
        <v>INDEC-DCTO - Inciso b)</v>
      </c>
      <c r="E491" s="96" t="s">
        <v>376</v>
      </c>
      <c r="F491" s="99" t="s">
        <v>377</v>
      </c>
      <c r="G491" s="96" t="s">
        <v>378</v>
      </c>
    </row>
    <row r="492" spans="1:7" x14ac:dyDescent="0.25">
      <c r="A492" s="99" t="s">
        <v>379</v>
      </c>
      <c r="B492" s="99"/>
      <c r="C492" s="99"/>
      <c r="D492" s="99" t="str">
        <f t="shared" si="16"/>
        <v>INDEC-DCTO - Inciso d)</v>
      </c>
      <c r="E492" s="96" t="s">
        <v>380</v>
      </c>
      <c r="F492" s="99" t="s">
        <v>377</v>
      </c>
      <c r="G492" s="96" t="s">
        <v>381</v>
      </c>
    </row>
    <row r="493" spans="1:7" ht="12" x14ac:dyDescent="0.25">
      <c r="A493" s="99" t="s">
        <v>382</v>
      </c>
      <c r="B493" s="99"/>
      <c r="C493" s="99"/>
      <c r="D493" s="99" t="str">
        <f t="shared" si="16"/>
        <v>INDEC-DCTO - Inciso f)</v>
      </c>
      <c r="E493" s="96" t="s">
        <v>383</v>
      </c>
      <c r="F493" s="99" t="s">
        <v>384</v>
      </c>
      <c r="G493" s="96" t="s">
        <v>385</v>
      </c>
    </row>
    <row r="494" spans="1:7" x14ac:dyDescent="0.25">
      <c r="A494" s="99" t="s">
        <v>386</v>
      </c>
      <c r="B494" s="99"/>
      <c r="C494" s="99"/>
      <c r="D494" s="99" t="str">
        <f t="shared" si="16"/>
        <v>INDEC-DCTO - Inciso g)</v>
      </c>
      <c r="E494" s="96" t="s">
        <v>387</v>
      </c>
      <c r="F494" s="99" t="s">
        <v>377</v>
      </c>
      <c r="G494" s="96" t="s">
        <v>388</v>
      </c>
    </row>
    <row r="495" spans="1:7" x14ac:dyDescent="0.25">
      <c r="A495" s="99" t="s">
        <v>389</v>
      </c>
      <c r="B495" s="99"/>
      <c r="C495" s="99"/>
      <c r="D495" s="99" t="str">
        <f t="shared" si="16"/>
        <v>INDEC-DCTO - Inciso h)</v>
      </c>
      <c r="E495" s="96" t="s">
        <v>390</v>
      </c>
      <c r="F495" s="99" t="s">
        <v>391</v>
      </c>
      <c r="G495" s="96" t="s">
        <v>392</v>
      </c>
    </row>
    <row r="496" spans="1:7" x14ac:dyDescent="0.25">
      <c r="A496" s="99" t="s">
        <v>393</v>
      </c>
      <c r="B496" s="99"/>
      <c r="C496" s="99"/>
      <c r="D496" s="99" t="str">
        <f t="shared" si="16"/>
        <v>INDEC-DCTO - Inciso p)</v>
      </c>
      <c r="E496" s="96" t="s">
        <v>394</v>
      </c>
      <c r="F496" s="99" t="s">
        <v>373</v>
      </c>
      <c r="G496" s="96" t="s">
        <v>395</v>
      </c>
    </row>
    <row r="497" spans="1:7" x14ac:dyDescent="0.25">
      <c r="A497" s="99" t="s">
        <v>396</v>
      </c>
      <c r="B497" s="99"/>
      <c r="C497" s="99"/>
      <c r="D497" s="99" t="str">
        <f t="shared" si="16"/>
        <v>INDEC-DCTO - Inciso r)</v>
      </c>
      <c r="E497" s="96" t="s">
        <v>397</v>
      </c>
      <c r="F497" s="99" t="s">
        <v>377</v>
      </c>
      <c r="G497" s="96" t="s">
        <v>398</v>
      </c>
    </row>
    <row r="498" spans="1:7" x14ac:dyDescent="0.25">
      <c r="A498" s="99" t="s">
        <v>399</v>
      </c>
      <c r="B498" s="99"/>
      <c r="C498" s="99"/>
      <c r="D498" s="99" t="str">
        <f t="shared" si="16"/>
        <v>INDEC-DCTO - Inciso s)</v>
      </c>
      <c r="E498" s="96" t="s">
        <v>400</v>
      </c>
      <c r="F498" s="99" t="s">
        <v>391</v>
      </c>
      <c r="G498" s="96" t="s">
        <v>270</v>
      </c>
    </row>
    <row r="499" spans="1:7" x14ac:dyDescent="0.25">
      <c r="A499" s="99" t="s">
        <v>401</v>
      </c>
      <c r="B499" s="99"/>
      <c r="C499" s="99"/>
      <c r="D499" s="99" t="str">
        <f t="shared" si="16"/>
        <v>INDEC-DCTO - Inciso u)</v>
      </c>
      <c r="E499" s="96" t="s">
        <v>402</v>
      </c>
      <c r="F499" s="99">
        <v>4324041</v>
      </c>
      <c r="G499" s="96" t="s">
        <v>293</v>
      </c>
    </row>
    <row r="500" spans="1:7" x14ac:dyDescent="0.25">
      <c r="A500" s="99" t="s">
        <v>403</v>
      </c>
      <c r="B500" s="99"/>
      <c r="C500" s="99"/>
      <c r="D500" s="99" t="str">
        <f t="shared" si="16"/>
        <v>INDEC-DCTO - Inciso v)</v>
      </c>
      <c r="E500" s="96" t="s">
        <v>404</v>
      </c>
      <c r="F500" s="99">
        <v>4322032</v>
      </c>
      <c r="G500" s="96" t="s">
        <v>238</v>
      </c>
    </row>
    <row r="501" spans="1:7" x14ac:dyDescent="0.25">
      <c r="A501" s="99"/>
      <c r="B501" s="99"/>
      <c r="C501" s="99"/>
      <c r="D501" s="99"/>
      <c r="E501" s="96"/>
      <c r="F501" s="99"/>
      <c r="G501" s="96"/>
    </row>
    <row r="502" spans="1:7" x14ac:dyDescent="0.25">
      <c r="A502" s="99" t="s">
        <v>405</v>
      </c>
      <c r="B502" s="99"/>
      <c r="C502" s="99"/>
      <c r="D502" s="99" t="str">
        <f t="shared" si="16"/>
        <v>INDEC-DCTO - Inciso c)</v>
      </c>
      <c r="E502" s="96" t="s">
        <v>406</v>
      </c>
      <c r="F502" s="99"/>
      <c r="G502" s="96" t="s">
        <v>680</v>
      </c>
    </row>
    <row r="503" spans="1:7" x14ac:dyDescent="0.25">
      <c r="A503" s="99" t="s">
        <v>407</v>
      </c>
      <c r="B503" s="99"/>
      <c r="C503" s="99"/>
      <c r="D503" s="99" t="str">
        <f t="shared" si="16"/>
        <v>INDEC-DCTO - Inciso m)</v>
      </c>
      <c r="E503" s="96" t="s">
        <v>408</v>
      </c>
      <c r="F503" s="99"/>
      <c r="G503" s="96" t="s">
        <v>681</v>
      </c>
    </row>
    <row r="504" spans="1:7" x14ac:dyDescent="0.25">
      <c r="A504" s="99" t="s">
        <v>409</v>
      </c>
      <c r="B504" s="99"/>
      <c r="C504" s="99"/>
      <c r="D504" s="99" t="str">
        <f t="shared" si="16"/>
        <v>INDEC-DCTO - Inciso n)</v>
      </c>
      <c r="E504" s="96" t="s">
        <v>410</v>
      </c>
      <c r="F504" s="99"/>
      <c r="G504" s="96" t="s">
        <v>682</v>
      </c>
    </row>
    <row r="505" spans="1:7" x14ac:dyDescent="0.25">
      <c r="A505" s="99" t="s">
        <v>411</v>
      </c>
      <c r="B505" s="99"/>
      <c r="C505" s="99"/>
      <c r="D505" s="99" t="str">
        <f t="shared" si="16"/>
        <v>INDEC-DCTO - Inciso q)</v>
      </c>
      <c r="E505" s="96" t="s">
        <v>412</v>
      </c>
      <c r="F505" s="99"/>
      <c r="G505" s="96" t="s">
        <v>683</v>
      </c>
    </row>
    <row r="508" spans="1:7" ht="10.5" x14ac:dyDescent="0.25">
      <c r="A508" s="81" t="s">
        <v>684</v>
      </c>
    </row>
    <row r="511" spans="1:7" ht="11.25" customHeight="1" x14ac:dyDescent="0.25">
      <c r="A511" s="329" t="s">
        <v>366</v>
      </c>
      <c r="B511" s="110"/>
      <c r="C511" s="110"/>
      <c r="D511" s="110"/>
      <c r="E511" s="329" t="s">
        <v>367</v>
      </c>
      <c r="F511" s="329" t="s">
        <v>368</v>
      </c>
      <c r="G511" s="329" t="s">
        <v>369</v>
      </c>
    </row>
    <row r="512" spans="1:7" x14ac:dyDescent="0.25">
      <c r="A512" s="329"/>
      <c r="B512" s="110"/>
      <c r="C512" s="110"/>
      <c r="D512" s="110"/>
      <c r="E512" s="329"/>
      <c r="F512" s="329" t="s">
        <v>370</v>
      </c>
      <c r="G512" s="329"/>
    </row>
    <row r="513" spans="1:7" x14ac:dyDescent="0.25">
      <c r="A513" s="103"/>
      <c r="B513" s="103"/>
      <c r="C513" s="104"/>
      <c r="D513" s="103"/>
      <c r="E513" s="103"/>
      <c r="F513" s="103"/>
      <c r="G513" s="103"/>
    </row>
    <row r="514" spans="1:7" ht="10.5" x14ac:dyDescent="0.25">
      <c r="A514" s="103"/>
      <c r="B514" s="103"/>
      <c r="C514" s="104"/>
      <c r="D514" s="103"/>
      <c r="E514" s="91" t="s">
        <v>616</v>
      </c>
      <c r="F514" s="103"/>
      <c r="G514" s="103"/>
    </row>
    <row r="515" spans="1:7" x14ac:dyDescent="0.25">
      <c r="A515" s="83" t="s">
        <v>673</v>
      </c>
      <c r="B515" s="104"/>
      <c r="C515" s="104"/>
      <c r="D515" s="99" t="str">
        <f t="shared" ref="D515:D519" si="17">CONCATENATE("INDEC-DCTO - Inciso ",A515)</f>
        <v>INDEC-DCTO - Inciso e)</v>
      </c>
      <c r="E515" s="103" t="s">
        <v>655</v>
      </c>
      <c r="F515" s="104" t="s">
        <v>656</v>
      </c>
      <c r="G515" s="103" t="s">
        <v>657</v>
      </c>
    </row>
    <row r="516" spans="1:7" x14ac:dyDescent="0.25">
      <c r="A516" s="83" t="s">
        <v>674</v>
      </c>
      <c r="B516" s="104"/>
      <c r="C516" s="104"/>
      <c r="D516" s="99" t="str">
        <f t="shared" si="17"/>
        <v>INDEC-DCTO - Inciso i)</v>
      </c>
      <c r="E516" s="103" t="s">
        <v>658</v>
      </c>
      <c r="F516" s="104" t="s">
        <v>659</v>
      </c>
      <c r="G516" s="103" t="s">
        <v>660</v>
      </c>
    </row>
    <row r="517" spans="1:7" x14ac:dyDescent="0.25">
      <c r="A517" s="83" t="s">
        <v>675</v>
      </c>
      <c r="B517" s="104"/>
      <c r="C517" s="104"/>
      <c r="D517" s="99" t="str">
        <f t="shared" si="17"/>
        <v>INDEC-DCTO - Inciso k)</v>
      </c>
      <c r="E517" s="103" t="s">
        <v>661</v>
      </c>
      <c r="F517" s="104" t="s">
        <v>662</v>
      </c>
      <c r="G517" s="103" t="s">
        <v>663</v>
      </c>
    </row>
    <row r="518" spans="1:7" x14ac:dyDescent="0.25">
      <c r="A518" s="83" t="s">
        <v>676</v>
      </c>
      <c r="B518" s="104"/>
      <c r="C518" s="104"/>
      <c r="D518" s="99" t="str">
        <f t="shared" si="17"/>
        <v>INDEC-DCTO - Inciso t)</v>
      </c>
      <c r="E518" s="103" t="s">
        <v>664</v>
      </c>
      <c r="F518" s="104" t="s">
        <v>665</v>
      </c>
      <c r="G518" s="103" t="s">
        <v>666</v>
      </c>
    </row>
    <row r="519" spans="1:7" x14ac:dyDescent="0.25">
      <c r="A519" s="83" t="s">
        <v>677</v>
      </c>
      <c r="B519" s="104"/>
      <c r="C519" s="104"/>
      <c r="D519" s="99" t="str">
        <f t="shared" si="17"/>
        <v>INDEC-DCTO - Inciso w)</v>
      </c>
      <c r="E519" s="103" t="s">
        <v>667</v>
      </c>
      <c r="F519" s="104" t="s">
        <v>668</v>
      </c>
      <c r="G519" s="103" t="s">
        <v>669</v>
      </c>
    </row>
    <row r="520" spans="1:7" x14ac:dyDescent="0.25">
      <c r="A520" s="83"/>
      <c r="B520" s="103"/>
      <c r="C520" s="104"/>
      <c r="D520" s="103"/>
      <c r="E520" s="103"/>
      <c r="F520" s="104"/>
      <c r="G520" s="103"/>
    </row>
    <row r="521" spans="1:7" ht="10.5" x14ac:dyDescent="0.25">
      <c r="A521" s="83"/>
      <c r="B521" s="103"/>
      <c r="C521" s="104"/>
      <c r="D521" s="103"/>
      <c r="E521" s="91" t="s">
        <v>593</v>
      </c>
      <c r="F521" s="104"/>
      <c r="G521" s="103"/>
    </row>
    <row r="522" spans="1:7" x14ac:dyDescent="0.25">
      <c r="A522" s="83" t="s">
        <v>678</v>
      </c>
      <c r="B522" s="104"/>
      <c r="C522" s="104"/>
      <c r="D522" s="99" t="str">
        <f t="shared" ref="D522" si="18">CONCATENATE("INDEC-DCTO - Inciso ",A522)</f>
        <v>INDEC-DCTO - Inciso j)</v>
      </c>
      <c r="E522" s="103" t="s">
        <v>670</v>
      </c>
      <c r="F522" s="104" t="s">
        <v>671</v>
      </c>
      <c r="G522" s="103" t="s">
        <v>672</v>
      </c>
    </row>
    <row r="523" spans="1:7" x14ac:dyDescent="0.25">
      <c r="A523" s="104"/>
      <c r="B523" s="104"/>
      <c r="C523" s="104"/>
      <c r="D523" s="104"/>
      <c r="E523" s="103"/>
      <c r="F523" s="104"/>
      <c r="G523" s="103"/>
    </row>
    <row r="526" spans="1:7" x14ac:dyDescent="0.25">
      <c r="A526" s="92"/>
      <c r="B526" s="89"/>
      <c r="C526" s="90"/>
      <c r="D526" s="89"/>
      <c r="E526" s="89"/>
    </row>
    <row r="528" spans="1:7" ht="10.5" x14ac:dyDescent="0.25">
      <c r="A528" s="81" t="s">
        <v>413</v>
      </c>
      <c r="B528" s="94"/>
      <c r="C528" s="95"/>
      <c r="D528" s="94"/>
    </row>
    <row r="529" spans="1:5" x14ac:dyDescent="0.25">
      <c r="A529" s="96"/>
      <c r="B529" s="96"/>
      <c r="C529" s="99"/>
      <c r="D529" s="96"/>
    </row>
    <row r="530" spans="1:5" x14ac:dyDescent="0.25">
      <c r="A530" s="329" t="s">
        <v>147</v>
      </c>
      <c r="B530" s="329"/>
      <c r="C530" s="329"/>
      <c r="D530" s="328" t="s">
        <v>452</v>
      </c>
      <c r="E530" s="328" t="s">
        <v>148</v>
      </c>
    </row>
    <row r="531" spans="1:5" x14ac:dyDescent="0.25">
      <c r="A531" s="329" t="s">
        <v>149</v>
      </c>
      <c r="B531" s="329"/>
      <c r="C531" s="329"/>
      <c r="D531" s="328"/>
      <c r="E531" s="328"/>
    </row>
    <row r="532" spans="1:5" x14ac:dyDescent="0.25">
      <c r="A532" s="111">
        <v>18000</v>
      </c>
      <c r="B532" s="111" t="s">
        <v>150</v>
      </c>
      <c r="C532" s="99">
        <v>1</v>
      </c>
      <c r="D532" s="83" t="str">
        <f>CONCATENATE("INDEC-GG ",A532,B532,C532)</f>
        <v>INDEC-GG 18000-1</v>
      </c>
      <c r="E532" s="102" t="s">
        <v>414</v>
      </c>
    </row>
    <row r="533" spans="1:5" x14ac:dyDescent="0.25">
      <c r="A533" s="111">
        <v>83107</v>
      </c>
      <c r="B533" s="111" t="s">
        <v>150</v>
      </c>
      <c r="C533" s="99">
        <v>1</v>
      </c>
      <c r="D533" s="83" t="str">
        <f>CONCATENATE("INDEC-GG ",A533,B533,C533)</f>
        <v>INDEC-GG 83107-1</v>
      </c>
      <c r="E533" s="102" t="s">
        <v>415</v>
      </c>
    </row>
    <row r="534" spans="1:5" x14ac:dyDescent="0.25">
      <c r="A534" s="111">
        <v>71240</v>
      </c>
      <c r="B534" s="111" t="s">
        <v>150</v>
      </c>
      <c r="C534" s="99">
        <v>11</v>
      </c>
      <c r="D534" s="83" t="str">
        <f t="shared" ref="D534:D553" si="19">CONCATENATE("INDEC-GG ",A534,B534,C534)</f>
        <v>INDEC-GG 71240-11</v>
      </c>
      <c r="E534" s="98" t="s">
        <v>416</v>
      </c>
    </row>
    <row r="535" spans="1:5" x14ac:dyDescent="0.25">
      <c r="A535" s="111">
        <v>71233</v>
      </c>
      <c r="B535" s="111" t="s">
        <v>150</v>
      </c>
      <c r="C535" s="99">
        <v>11</v>
      </c>
      <c r="D535" s="83" t="str">
        <f t="shared" si="19"/>
        <v>INDEC-GG 71233-11</v>
      </c>
      <c r="E535" s="98" t="s">
        <v>417</v>
      </c>
    </row>
    <row r="536" spans="1:5" x14ac:dyDescent="0.25">
      <c r="A536" s="111">
        <v>51800</v>
      </c>
      <c r="B536" s="111" t="s">
        <v>150</v>
      </c>
      <c r="C536" s="99">
        <v>11</v>
      </c>
      <c r="D536" s="83" t="str">
        <f t="shared" si="19"/>
        <v>INDEC-GG 51800-11</v>
      </c>
      <c r="E536" s="98" t="s">
        <v>418</v>
      </c>
    </row>
    <row r="537" spans="1:5" x14ac:dyDescent="0.25">
      <c r="A537" s="111">
        <v>51800</v>
      </c>
      <c r="B537" s="111" t="s">
        <v>150</v>
      </c>
      <c r="C537" s="99">
        <v>21</v>
      </c>
      <c r="D537" s="83" t="str">
        <f t="shared" si="19"/>
        <v>INDEC-GG 51800-21</v>
      </c>
      <c r="E537" s="102" t="s">
        <v>419</v>
      </c>
    </row>
    <row r="538" spans="1:5" x14ac:dyDescent="0.25">
      <c r="A538" s="111">
        <v>74110</v>
      </c>
      <c r="B538" s="111" t="s">
        <v>150</v>
      </c>
      <c r="C538" s="99">
        <v>11</v>
      </c>
      <c r="D538" s="83" t="str">
        <f t="shared" si="19"/>
        <v>INDEC-GG 74110-11</v>
      </c>
      <c r="E538" s="98" t="s">
        <v>420</v>
      </c>
    </row>
    <row r="539" spans="1:5" x14ac:dyDescent="0.25">
      <c r="A539" s="111">
        <v>51560</v>
      </c>
      <c r="B539" s="111" t="s">
        <v>150</v>
      </c>
      <c r="C539" s="99">
        <v>31</v>
      </c>
      <c r="D539" s="83" t="str">
        <f t="shared" si="19"/>
        <v>INDEC-GG 51560-31</v>
      </c>
      <c r="E539" s="102" t="s">
        <v>421</v>
      </c>
    </row>
    <row r="540" spans="1:5" x14ac:dyDescent="0.25">
      <c r="A540" s="111">
        <v>53111</v>
      </c>
      <c r="B540" s="111" t="s">
        <v>150</v>
      </c>
      <c r="C540" s="99">
        <v>1</v>
      </c>
      <c r="D540" s="83" t="str">
        <f t="shared" si="19"/>
        <v>INDEC-GG 53111-1</v>
      </c>
      <c r="E540" s="98" t="s">
        <v>422</v>
      </c>
    </row>
    <row r="541" spans="1:5" x14ac:dyDescent="0.25">
      <c r="A541" s="111">
        <v>54400</v>
      </c>
      <c r="B541" s="111" t="s">
        <v>150</v>
      </c>
      <c r="C541" s="99">
        <v>1</v>
      </c>
      <c r="D541" s="83" t="str">
        <f t="shared" si="19"/>
        <v>INDEC-GG 54400-1</v>
      </c>
      <c r="E541" s="98" t="s">
        <v>423</v>
      </c>
    </row>
    <row r="542" spans="1:5" x14ac:dyDescent="0.25">
      <c r="A542" s="111">
        <v>18000</v>
      </c>
      <c r="B542" s="111" t="s">
        <v>150</v>
      </c>
      <c r="C542" s="99">
        <v>21</v>
      </c>
      <c r="D542" s="83" t="str">
        <f t="shared" si="19"/>
        <v>INDEC-GG 18000-21</v>
      </c>
      <c r="E542" s="98" t="s">
        <v>424</v>
      </c>
    </row>
    <row r="543" spans="1:5" x14ac:dyDescent="0.25">
      <c r="A543" s="111">
        <v>18000</v>
      </c>
      <c r="B543" s="111" t="s">
        <v>150</v>
      </c>
      <c r="C543" s="99">
        <v>22</v>
      </c>
      <c r="D543" s="83" t="str">
        <f t="shared" si="19"/>
        <v>INDEC-GG 18000-22</v>
      </c>
      <c r="E543" s="98" t="s">
        <v>425</v>
      </c>
    </row>
    <row r="544" spans="1:5" x14ac:dyDescent="0.25">
      <c r="A544" s="111">
        <v>88700</v>
      </c>
      <c r="B544" s="111" t="s">
        <v>150</v>
      </c>
      <c r="C544" s="99">
        <v>2</v>
      </c>
      <c r="D544" s="83" t="str">
        <f t="shared" si="19"/>
        <v>INDEC-GG 88700-2</v>
      </c>
      <c r="E544" s="98" t="s">
        <v>426</v>
      </c>
    </row>
    <row r="545" spans="1:5" x14ac:dyDescent="0.25">
      <c r="A545" s="111">
        <v>88700</v>
      </c>
      <c r="B545" s="111" t="s">
        <v>150</v>
      </c>
      <c r="C545" s="99">
        <v>31</v>
      </c>
      <c r="D545" s="83" t="str">
        <f t="shared" si="19"/>
        <v>INDEC-GG 88700-31</v>
      </c>
      <c r="E545" s="102" t="s">
        <v>427</v>
      </c>
    </row>
    <row r="546" spans="1:5" x14ac:dyDescent="0.25">
      <c r="A546" s="111"/>
      <c r="B546" s="111"/>
      <c r="C546" s="99"/>
      <c r="D546" s="83" t="str">
        <f t="shared" ref="D546" si="20">CONCATENATE(A546,B546,C546)</f>
        <v/>
      </c>
      <c r="E546" s="102" t="s">
        <v>428</v>
      </c>
    </row>
    <row r="547" spans="1:5" x14ac:dyDescent="0.25">
      <c r="A547" s="111">
        <v>88700</v>
      </c>
      <c r="B547" s="111" t="s">
        <v>150</v>
      </c>
      <c r="C547" s="99">
        <v>1</v>
      </c>
      <c r="D547" s="83" t="str">
        <f t="shared" si="19"/>
        <v>INDEC-GG 88700-1</v>
      </c>
      <c r="E547" s="102" t="s">
        <v>429</v>
      </c>
    </row>
    <row r="548" spans="1:5" x14ac:dyDescent="0.25">
      <c r="A548" s="111">
        <v>31210</v>
      </c>
      <c r="B548" s="111" t="s">
        <v>150</v>
      </c>
      <c r="C548" s="99">
        <v>11</v>
      </c>
      <c r="D548" s="83" t="str">
        <f t="shared" si="19"/>
        <v>INDEC-GG 31210-11</v>
      </c>
      <c r="E548" s="102" t="s">
        <v>430</v>
      </c>
    </row>
    <row r="549" spans="1:5" x14ac:dyDescent="0.25">
      <c r="A549" s="111">
        <v>81295</v>
      </c>
      <c r="B549" s="111" t="s">
        <v>150</v>
      </c>
      <c r="C549" s="99">
        <v>1</v>
      </c>
      <c r="D549" s="83" t="str">
        <f t="shared" si="19"/>
        <v>INDEC-GG 81295-1</v>
      </c>
      <c r="E549" s="102" t="s">
        <v>431</v>
      </c>
    </row>
    <row r="550" spans="1:5" x14ac:dyDescent="0.25">
      <c r="A550" s="111">
        <v>81297</v>
      </c>
      <c r="B550" s="111" t="s">
        <v>150</v>
      </c>
      <c r="C550" s="99">
        <v>1</v>
      </c>
      <c r="D550" s="83" t="str">
        <f t="shared" si="19"/>
        <v>INDEC-GG 81297-1</v>
      </c>
      <c r="E550" s="98" t="s">
        <v>432</v>
      </c>
    </row>
    <row r="551" spans="1:5" x14ac:dyDescent="0.25">
      <c r="A551" s="111">
        <v>51560</v>
      </c>
      <c r="B551" s="111" t="s">
        <v>150</v>
      </c>
      <c r="C551" s="99">
        <v>21</v>
      </c>
      <c r="D551" s="83" t="str">
        <f t="shared" si="19"/>
        <v>INDEC-GG 51560-21</v>
      </c>
      <c r="E551" s="102" t="s">
        <v>433</v>
      </c>
    </row>
    <row r="552" spans="1:5" x14ac:dyDescent="0.25">
      <c r="A552" s="111">
        <v>31100</v>
      </c>
      <c r="B552" s="111" t="s">
        <v>150</v>
      </c>
      <c r="C552" s="99">
        <v>11</v>
      </c>
      <c r="D552" s="83" t="str">
        <f t="shared" si="19"/>
        <v>INDEC-GG 31100-11</v>
      </c>
      <c r="E552" s="102" t="s">
        <v>434</v>
      </c>
    </row>
    <row r="553" spans="1:5" x14ac:dyDescent="0.25">
      <c r="A553" s="111">
        <v>53211</v>
      </c>
      <c r="B553" s="111" t="s">
        <v>150</v>
      </c>
      <c r="C553" s="99">
        <v>11</v>
      </c>
      <c r="D553" s="83" t="str">
        <f t="shared" si="19"/>
        <v>INDEC-GG 53211-11</v>
      </c>
      <c r="E553" s="98" t="s">
        <v>435</v>
      </c>
    </row>
    <row r="556" spans="1:5" ht="10.5" x14ac:dyDescent="0.25">
      <c r="A556" s="81" t="s">
        <v>834</v>
      </c>
    </row>
    <row r="557" spans="1:5" ht="10.5" x14ac:dyDescent="0.25">
      <c r="A557" s="81" t="s">
        <v>835</v>
      </c>
    </row>
    <row r="559" spans="1:5" x14ac:dyDescent="0.25">
      <c r="A559" s="85">
        <v>1</v>
      </c>
      <c r="D559" s="83" t="str">
        <f>CONCATENATE("DNV-T I - ",A559)</f>
        <v>DNV-T I - 1</v>
      </c>
      <c r="E559" s="85" t="s">
        <v>372</v>
      </c>
    </row>
    <row r="560" spans="1:5" x14ac:dyDescent="0.25">
      <c r="A560" s="85">
        <v>2</v>
      </c>
      <c r="D560" s="83" t="str">
        <f t="shared" ref="D560:D623" si="21">CONCATENATE("DNV-T I - ",A560)</f>
        <v>DNV-T I - 2</v>
      </c>
      <c r="E560" s="85" t="s">
        <v>836</v>
      </c>
    </row>
    <row r="561" spans="1:5" x14ac:dyDescent="0.25">
      <c r="A561" s="85">
        <v>3</v>
      </c>
      <c r="D561" s="83" t="str">
        <f t="shared" si="21"/>
        <v>DNV-T I - 3</v>
      </c>
      <c r="E561" s="85" t="s">
        <v>837</v>
      </c>
    </row>
    <row r="562" spans="1:5" x14ac:dyDescent="0.25">
      <c r="A562" s="85">
        <v>4</v>
      </c>
      <c r="D562" s="83" t="str">
        <f t="shared" si="21"/>
        <v>DNV-T I - 4</v>
      </c>
      <c r="E562" s="85" t="s">
        <v>838</v>
      </c>
    </row>
    <row r="563" spans="1:5" x14ac:dyDescent="0.25">
      <c r="A563" s="85">
        <v>5</v>
      </c>
      <c r="D563" s="83" t="str">
        <f t="shared" si="21"/>
        <v>DNV-T I - 5</v>
      </c>
      <c r="E563" s="85" t="s">
        <v>839</v>
      </c>
    </row>
    <row r="564" spans="1:5" x14ac:dyDescent="0.25">
      <c r="A564" s="85">
        <v>6</v>
      </c>
      <c r="D564" s="83" t="str">
        <f t="shared" si="21"/>
        <v>DNV-T I - 6</v>
      </c>
      <c r="E564" s="85" t="s">
        <v>840</v>
      </c>
    </row>
    <row r="565" spans="1:5" x14ac:dyDescent="0.25">
      <c r="A565" s="85">
        <v>7</v>
      </c>
      <c r="D565" s="83" t="str">
        <f t="shared" si="21"/>
        <v>DNV-T I - 7</v>
      </c>
      <c r="E565" s="85" t="s">
        <v>841</v>
      </c>
    </row>
    <row r="566" spans="1:5" x14ac:dyDescent="0.25">
      <c r="A566" s="85">
        <v>8</v>
      </c>
      <c r="D566" s="83" t="str">
        <f t="shared" si="21"/>
        <v>DNV-T I - 8</v>
      </c>
      <c r="E566" s="85" t="s">
        <v>842</v>
      </c>
    </row>
    <row r="567" spans="1:5" x14ac:dyDescent="0.25">
      <c r="A567" s="85">
        <v>9</v>
      </c>
      <c r="D567" s="83" t="str">
        <f t="shared" si="21"/>
        <v>DNV-T I - 9</v>
      </c>
      <c r="E567" s="85" t="s">
        <v>843</v>
      </c>
    </row>
    <row r="568" spans="1:5" x14ac:dyDescent="0.25">
      <c r="A568" s="85">
        <v>10</v>
      </c>
      <c r="D568" s="83" t="str">
        <f t="shared" si="21"/>
        <v>DNV-T I - 10</v>
      </c>
      <c r="E568" s="85" t="s">
        <v>844</v>
      </c>
    </row>
    <row r="569" spans="1:5" x14ac:dyDescent="0.25">
      <c r="A569" s="85">
        <v>11</v>
      </c>
      <c r="D569" s="83" t="str">
        <f t="shared" si="21"/>
        <v>DNV-T I - 11</v>
      </c>
      <c r="E569" s="85" t="s">
        <v>845</v>
      </c>
    </row>
    <row r="570" spans="1:5" x14ac:dyDescent="0.25">
      <c r="A570" s="85">
        <v>12</v>
      </c>
      <c r="D570" s="83" t="str">
        <f t="shared" si="21"/>
        <v>DNV-T I - 12</v>
      </c>
      <c r="E570" s="85" t="s">
        <v>846</v>
      </c>
    </row>
    <row r="571" spans="1:5" x14ac:dyDescent="0.25">
      <c r="A571" s="85">
        <v>13</v>
      </c>
      <c r="D571" s="83" t="str">
        <f t="shared" si="21"/>
        <v>DNV-T I - 13</v>
      </c>
      <c r="E571" s="85" t="s">
        <v>847</v>
      </c>
    </row>
    <row r="572" spans="1:5" x14ac:dyDescent="0.25">
      <c r="A572" s="85">
        <v>14</v>
      </c>
      <c r="D572" s="83" t="str">
        <f t="shared" si="21"/>
        <v>DNV-T I - 14</v>
      </c>
      <c r="E572" s="85" t="s">
        <v>848</v>
      </c>
    </row>
    <row r="573" spans="1:5" x14ac:dyDescent="0.25">
      <c r="A573" s="85">
        <v>15</v>
      </c>
      <c r="D573" s="83" t="str">
        <f t="shared" si="21"/>
        <v>DNV-T I - 15</v>
      </c>
      <c r="E573" s="85" t="s">
        <v>849</v>
      </c>
    </row>
    <row r="574" spans="1:5" x14ac:dyDescent="0.25">
      <c r="A574" s="85">
        <v>16</v>
      </c>
      <c r="D574" s="83" t="str">
        <f t="shared" si="21"/>
        <v>DNV-T I - 16</v>
      </c>
      <c r="E574" s="85" t="s">
        <v>850</v>
      </c>
    </row>
    <row r="575" spans="1:5" x14ac:dyDescent="0.25">
      <c r="A575" s="85">
        <v>17</v>
      </c>
      <c r="D575" s="83" t="str">
        <f t="shared" si="21"/>
        <v>DNV-T I - 17</v>
      </c>
      <c r="E575" s="85" t="s">
        <v>851</v>
      </c>
    </row>
    <row r="576" spans="1:5" x14ac:dyDescent="0.25">
      <c r="A576" s="85">
        <v>18</v>
      </c>
      <c r="D576" s="83" t="str">
        <f t="shared" si="21"/>
        <v>DNV-T I - 18</v>
      </c>
      <c r="E576" s="85" t="s">
        <v>852</v>
      </c>
    </row>
    <row r="577" spans="1:5" x14ac:dyDescent="0.25">
      <c r="A577" s="85">
        <v>19</v>
      </c>
      <c r="D577" s="83" t="str">
        <f t="shared" si="21"/>
        <v>DNV-T I - 19</v>
      </c>
      <c r="E577" s="85" t="s">
        <v>853</v>
      </c>
    </row>
    <row r="578" spans="1:5" x14ac:dyDescent="0.25">
      <c r="A578" s="85">
        <v>20</v>
      </c>
      <c r="D578" s="83" t="str">
        <f t="shared" si="21"/>
        <v>DNV-T I - 20</v>
      </c>
      <c r="E578" s="85" t="s">
        <v>854</v>
      </c>
    </row>
    <row r="579" spans="1:5" x14ac:dyDescent="0.25">
      <c r="A579" s="85">
        <v>21</v>
      </c>
      <c r="D579" s="83" t="str">
        <f t="shared" si="21"/>
        <v>DNV-T I - 21</v>
      </c>
      <c r="E579" s="85" t="s">
        <v>855</v>
      </c>
    </row>
    <row r="580" spans="1:5" x14ac:dyDescent="0.25">
      <c r="A580" s="85">
        <v>22</v>
      </c>
      <c r="D580" s="83" t="str">
        <f t="shared" si="21"/>
        <v>DNV-T I - 22</v>
      </c>
      <c r="E580" s="85" t="s">
        <v>856</v>
      </c>
    </row>
    <row r="581" spans="1:5" x14ac:dyDescent="0.25">
      <c r="A581" s="85">
        <v>23</v>
      </c>
      <c r="D581" s="83" t="str">
        <f t="shared" si="21"/>
        <v>DNV-T I - 23</v>
      </c>
      <c r="E581" s="85" t="s">
        <v>857</v>
      </c>
    </row>
    <row r="582" spans="1:5" x14ac:dyDescent="0.25">
      <c r="A582" s="85">
        <v>24</v>
      </c>
      <c r="D582" s="83" t="str">
        <f t="shared" si="21"/>
        <v>DNV-T I - 24</v>
      </c>
      <c r="E582" s="85" t="s">
        <v>858</v>
      </c>
    </row>
    <row r="583" spans="1:5" x14ac:dyDescent="0.25">
      <c r="A583" s="85">
        <v>25</v>
      </c>
      <c r="D583" s="83" t="str">
        <f t="shared" si="21"/>
        <v>DNV-T I - 25</v>
      </c>
      <c r="E583" s="85" t="s">
        <v>859</v>
      </c>
    </row>
    <row r="584" spans="1:5" x14ac:dyDescent="0.25">
      <c r="A584" s="85">
        <v>26</v>
      </c>
      <c r="D584" s="83" t="str">
        <f t="shared" si="21"/>
        <v>DNV-T I - 26</v>
      </c>
      <c r="E584" s="85" t="s">
        <v>860</v>
      </c>
    </row>
    <row r="585" spans="1:5" x14ac:dyDescent="0.25">
      <c r="A585" s="85">
        <v>27</v>
      </c>
      <c r="D585" s="83" t="str">
        <f t="shared" si="21"/>
        <v>DNV-T I - 27</v>
      </c>
      <c r="E585" s="85" t="s">
        <v>861</v>
      </c>
    </row>
    <row r="586" spans="1:5" x14ac:dyDescent="0.25">
      <c r="A586" s="85">
        <v>28</v>
      </c>
      <c r="D586" s="83" t="str">
        <f t="shared" si="21"/>
        <v>DNV-T I - 28</v>
      </c>
      <c r="E586" s="85" t="s">
        <v>862</v>
      </c>
    </row>
    <row r="587" spans="1:5" x14ac:dyDescent="0.25">
      <c r="A587" s="85">
        <v>29</v>
      </c>
      <c r="D587" s="83" t="str">
        <f t="shared" si="21"/>
        <v>DNV-T I - 29</v>
      </c>
      <c r="E587" s="85" t="s">
        <v>863</v>
      </c>
    </row>
    <row r="588" spans="1:5" x14ac:dyDescent="0.25">
      <c r="A588" s="85">
        <v>30</v>
      </c>
      <c r="D588" s="83" t="str">
        <f t="shared" si="21"/>
        <v>DNV-T I - 30</v>
      </c>
      <c r="E588" s="85" t="s">
        <v>864</v>
      </c>
    </row>
    <row r="589" spans="1:5" x14ac:dyDescent="0.25">
      <c r="A589" s="85">
        <v>31</v>
      </c>
      <c r="D589" s="83" t="str">
        <f t="shared" si="21"/>
        <v>DNV-T I - 31</v>
      </c>
      <c r="E589" s="85" t="s">
        <v>865</v>
      </c>
    </row>
    <row r="590" spans="1:5" x14ac:dyDescent="0.25">
      <c r="A590" s="85">
        <v>32</v>
      </c>
      <c r="D590" s="83" t="str">
        <f t="shared" si="21"/>
        <v>DNV-T I - 32</v>
      </c>
      <c r="E590" s="85" t="s">
        <v>866</v>
      </c>
    </row>
    <row r="591" spans="1:5" x14ac:dyDescent="0.25">
      <c r="A591" s="85">
        <v>33</v>
      </c>
      <c r="D591" s="83" t="str">
        <f t="shared" si="21"/>
        <v>DNV-T I - 33</v>
      </c>
      <c r="E591" s="85" t="s">
        <v>867</v>
      </c>
    </row>
    <row r="592" spans="1:5" x14ac:dyDescent="0.25">
      <c r="A592" s="85">
        <v>34</v>
      </c>
      <c r="D592" s="83" t="str">
        <f t="shared" si="21"/>
        <v>DNV-T I - 34</v>
      </c>
      <c r="E592" s="85" t="s">
        <v>868</v>
      </c>
    </row>
    <row r="593" spans="1:5" x14ac:dyDescent="0.25">
      <c r="A593" s="85">
        <v>35</v>
      </c>
      <c r="D593" s="83" t="str">
        <f t="shared" si="21"/>
        <v>DNV-T I - 35</v>
      </c>
      <c r="E593" s="85" t="s">
        <v>869</v>
      </c>
    </row>
    <row r="594" spans="1:5" x14ac:dyDescent="0.25">
      <c r="A594" s="85">
        <v>36</v>
      </c>
      <c r="D594" s="83" t="str">
        <f t="shared" si="21"/>
        <v>DNV-T I - 36</v>
      </c>
      <c r="E594" s="85" t="s">
        <v>870</v>
      </c>
    </row>
    <row r="595" spans="1:5" x14ac:dyDescent="0.25">
      <c r="A595" s="85">
        <v>37</v>
      </c>
      <c r="D595" s="83" t="str">
        <f t="shared" si="21"/>
        <v>DNV-T I - 37</v>
      </c>
      <c r="E595" s="85" t="s">
        <v>871</v>
      </c>
    </row>
    <row r="596" spans="1:5" x14ac:dyDescent="0.25">
      <c r="A596" s="85">
        <v>38</v>
      </c>
      <c r="D596" s="83" t="str">
        <f t="shared" si="21"/>
        <v>DNV-T I - 38</v>
      </c>
      <c r="E596" s="85" t="s">
        <v>872</v>
      </c>
    </row>
    <row r="597" spans="1:5" x14ac:dyDescent="0.25">
      <c r="A597" s="85">
        <v>39</v>
      </c>
      <c r="D597" s="83" t="str">
        <f t="shared" si="21"/>
        <v>DNV-T I - 39</v>
      </c>
      <c r="E597" s="85" t="s">
        <v>873</v>
      </c>
    </row>
    <row r="598" spans="1:5" x14ac:dyDescent="0.25">
      <c r="A598" s="85">
        <v>40</v>
      </c>
      <c r="D598" s="83" t="str">
        <f t="shared" si="21"/>
        <v>DNV-T I - 40</v>
      </c>
      <c r="E598" s="85" t="s">
        <v>874</v>
      </c>
    </row>
    <row r="599" spans="1:5" x14ac:dyDescent="0.25">
      <c r="A599" s="85">
        <v>41</v>
      </c>
      <c r="D599" s="83" t="str">
        <f t="shared" si="21"/>
        <v>DNV-T I - 41</v>
      </c>
      <c r="E599" s="85" t="s">
        <v>875</v>
      </c>
    </row>
    <row r="600" spans="1:5" x14ac:dyDescent="0.25">
      <c r="A600" s="85">
        <v>42</v>
      </c>
      <c r="D600" s="83" t="str">
        <f t="shared" si="21"/>
        <v>DNV-T I - 42</v>
      </c>
      <c r="E600" s="85" t="s">
        <v>876</v>
      </c>
    </row>
    <row r="601" spans="1:5" x14ac:dyDescent="0.25">
      <c r="A601" s="85">
        <v>43</v>
      </c>
      <c r="D601" s="83" t="str">
        <f t="shared" si="21"/>
        <v>DNV-T I - 43</v>
      </c>
      <c r="E601" s="85" t="s">
        <v>877</v>
      </c>
    </row>
    <row r="602" spans="1:5" x14ac:dyDescent="0.25">
      <c r="A602" s="85">
        <v>44</v>
      </c>
      <c r="D602" s="83" t="str">
        <f t="shared" si="21"/>
        <v>DNV-T I - 44</v>
      </c>
      <c r="E602" s="85" t="s">
        <v>878</v>
      </c>
    </row>
    <row r="603" spans="1:5" x14ac:dyDescent="0.25">
      <c r="A603" s="85">
        <v>45</v>
      </c>
      <c r="D603" s="83" t="str">
        <f t="shared" si="21"/>
        <v>DNV-T I - 45</v>
      </c>
      <c r="E603" s="85" t="s">
        <v>879</v>
      </c>
    </row>
    <row r="604" spans="1:5" x14ac:dyDescent="0.25">
      <c r="A604" s="85">
        <v>46</v>
      </c>
      <c r="D604" s="83" t="str">
        <f t="shared" si="21"/>
        <v>DNV-T I - 46</v>
      </c>
      <c r="E604" s="85" t="s">
        <v>880</v>
      </c>
    </row>
    <row r="605" spans="1:5" x14ac:dyDescent="0.25">
      <c r="A605" s="85">
        <v>47</v>
      </c>
      <c r="D605" s="83" t="str">
        <f t="shared" si="21"/>
        <v>DNV-T I - 47</v>
      </c>
      <c r="E605" s="85" t="s">
        <v>881</v>
      </c>
    </row>
    <row r="606" spans="1:5" x14ac:dyDescent="0.25">
      <c r="A606" s="85">
        <v>48</v>
      </c>
      <c r="D606" s="83" t="str">
        <f t="shared" si="21"/>
        <v>DNV-T I - 48</v>
      </c>
      <c r="E606" s="85" t="s">
        <v>882</v>
      </c>
    </row>
    <row r="607" spans="1:5" x14ac:dyDescent="0.25">
      <c r="A607" s="85">
        <v>49</v>
      </c>
      <c r="D607" s="83" t="str">
        <f t="shared" si="21"/>
        <v>DNV-T I - 49</v>
      </c>
      <c r="E607" s="85" t="s">
        <v>883</v>
      </c>
    </row>
    <row r="608" spans="1:5" x14ac:dyDescent="0.25">
      <c r="A608" s="85">
        <v>50</v>
      </c>
      <c r="D608" s="83" t="str">
        <f t="shared" si="21"/>
        <v>DNV-T I - 50</v>
      </c>
      <c r="E608" s="85" t="s">
        <v>884</v>
      </c>
    </row>
    <row r="609" spans="1:5" x14ac:dyDescent="0.25">
      <c r="A609" s="85">
        <v>51</v>
      </c>
      <c r="D609" s="83" t="str">
        <f t="shared" si="21"/>
        <v>DNV-T I - 51</v>
      </c>
      <c r="E609" s="85" t="s">
        <v>885</v>
      </c>
    </row>
    <row r="610" spans="1:5" x14ac:dyDescent="0.25">
      <c r="A610" s="85">
        <v>52</v>
      </c>
      <c r="D610" s="83" t="str">
        <f t="shared" si="21"/>
        <v>DNV-T I - 52</v>
      </c>
      <c r="E610" s="85" t="s">
        <v>886</v>
      </c>
    </row>
    <row r="611" spans="1:5" x14ac:dyDescent="0.25">
      <c r="A611" s="85">
        <v>53</v>
      </c>
      <c r="D611" s="83" t="str">
        <f t="shared" si="21"/>
        <v>DNV-T I - 53</v>
      </c>
      <c r="E611" s="85" t="s">
        <v>887</v>
      </c>
    </row>
    <row r="612" spans="1:5" x14ac:dyDescent="0.25">
      <c r="A612" s="85">
        <v>54</v>
      </c>
      <c r="D612" s="83" t="str">
        <f t="shared" si="21"/>
        <v>DNV-T I - 54</v>
      </c>
      <c r="E612" s="85" t="s">
        <v>888</v>
      </c>
    </row>
    <row r="613" spans="1:5" x14ac:dyDescent="0.25">
      <c r="A613" s="85">
        <v>55</v>
      </c>
      <c r="D613" s="83" t="str">
        <f t="shared" si="21"/>
        <v>DNV-T I - 55</v>
      </c>
      <c r="E613" s="85" t="s">
        <v>889</v>
      </c>
    </row>
    <row r="614" spans="1:5" x14ac:dyDescent="0.25">
      <c r="A614" s="85">
        <v>56</v>
      </c>
      <c r="D614" s="83" t="str">
        <f t="shared" si="21"/>
        <v>DNV-T I - 56</v>
      </c>
      <c r="E614" s="85" t="s">
        <v>890</v>
      </c>
    </row>
    <row r="615" spans="1:5" x14ac:dyDescent="0.25">
      <c r="A615" s="85">
        <v>57</v>
      </c>
      <c r="D615" s="83" t="str">
        <f t="shared" si="21"/>
        <v>DNV-T I - 57</v>
      </c>
      <c r="E615" s="85" t="s">
        <v>891</v>
      </c>
    </row>
    <row r="616" spans="1:5" x14ac:dyDescent="0.25">
      <c r="A616" s="85">
        <v>58</v>
      </c>
      <c r="D616" s="83" t="str">
        <f t="shared" si="21"/>
        <v>DNV-T I - 58</v>
      </c>
      <c r="E616" s="85" t="s">
        <v>892</v>
      </c>
    </row>
    <row r="617" spans="1:5" x14ac:dyDescent="0.25">
      <c r="A617" s="85">
        <v>59</v>
      </c>
      <c r="D617" s="83" t="str">
        <f t="shared" si="21"/>
        <v>DNV-T I - 59</v>
      </c>
      <c r="E617" s="85" t="s">
        <v>893</v>
      </c>
    </row>
    <row r="618" spans="1:5" x14ac:dyDescent="0.25">
      <c r="A618" s="85">
        <v>60</v>
      </c>
      <c r="D618" s="83" t="str">
        <f t="shared" si="21"/>
        <v>DNV-T I - 60</v>
      </c>
      <c r="E618" s="85" t="s">
        <v>894</v>
      </c>
    </row>
    <row r="619" spans="1:5" x14ac:dyDescent="0.25">
      <c r="A619" s="85">
        <v>61</v>
      </c>
      <c r="D619" s="83" t="str">
        <f t="shared" si="21"/>
        <v>DNV-T I - 61</v>
      </c>
      <c r="E619" s="85" t="s">
        <v>895</v>
      </c>
    </row>
    <row r="620" spans="1:5" x14ac:dyDescent="0.25">
      <c r="A620" s="85">
        <v>62</v>
      </c>
      <c r="D620" s="83" t="str">
        <f t="shared" si="21"/>
        <v>DNV-T I - 62</v>
      </c>
      <c r="E620" s="85" t="s">
        <v>896</v>
      </c>
    </row>
    <row r="621" spans="1:5" x14ac:dyDescent="0.25">
      <c r="A621" s="85">
        <v>63</v>
      </c>
      <c r="D621" s="83" t="str">
        <f t="shared" si="21"/>
        <v>DNV-T I - 63</v>
      </c>
      <c r="E621" s="85" t="s">
        <v>897</v>
      </c>
    </row>
    <row r="622" spans="1:5" x14ac:dyDescent="0.25">
      <c r="A622" s="85">
        <v>64</v>
      </c>
      <c r="D622" s="83" t="str">
        <f t="shared" si="21"/>
        <v>DNV-T I - 64</v>
      </c>
      <c r="E622" s="85" t="s">
        <v>898</v>
      </c>
    </row>
    <row r="623" spans="1:5" x14ac:dyDescent="0.25">
      <c r="A623" s="85">
        <v>65</v>
      </c>
      <c r="D623" s="83" t="str">
        <f t="shared" si="21"/>
        <v>DNV-T I - 65</v>
      </c>
      <c r="E623" s="85" t="s">
        <v>899</v>
      </c>
    </row>
    <row r="624" spans="1:5" x14ac:dyDescent="0.25">
      <c r="A624" s="85">
        <v>66</v>
      </c>
      <c r="D624" s="83" t="str">
        <f t="shared" ref="D624:D679" si="22">CONCATENATE("DNV-T I - ",A624)</f>
        <v>DNV-T I - 66</v>
      </c>
      <c r="E624" s="85" t="s">
        <v>900</v>
      </c>
    </row>
    <row r="625" spans="1:5" x14ac:dyDescent="0.25">
      <c r="A625" s="85">
        <v>67</v>
      </c>
      <c r="D625" s="83" t="str">
        <f t="shared" si="22"/>
        <v>DNV-T I - 67</v>
      </c>
      <c r="E625" s="85" t="s">
        <v>901</v>
      </c>
    </row>
    <row r="626" spans="1:5" x14ac:dyDescent="0.25">
      <c r="A626" s="85">
        <v>68</v>
      </c>
      <c r="D626" s="83" t="str">
        <f t="shared" si="22"/>
        <v>DNV-T I - 68</v>
      </c>
      <c r="E626" s="85" t="s">
        <v>902</v>
      </c>
    </row>
    <row r="627" spans="1:5" x14ac:dyDescent="0.25">
      <c r="A627" s="85">
        <v>69</v>
      </c>
      <c r="D627" s="83" t="str">
        <f t="shared" si="22"/>
        <v>DNV-T I - 69</v>
      </c>
      <c r="E627" s="85" t="s">
        <v>903</v>
      </c>
    </row>
    <row r="628" spans="1:5" x14ac:dyDescent="0.25">
      <c r="A628" s="85">
        <v>70</v>
      </c>
      <c r="D628" s="83" t="str">
        <f t="shared" si="22"/>
        <v>DNV-T I - 70</v>
      </c>
      <c r="E628" s="85" t="s">
        <v>904</v>
      </c>
    </row>
    <row r="629" spans="1:5" x14ac:dyDescent="0.25">
      <c r="A629" s="85">
        <v>71</v>
      </c>
      <c r="D629" s="83" t="str">
        <f t="shared" si="22"/>
        <v>DNV-T I - 71</v>
      </c>
      <c r="E629" s="85" t="s">
        <v>905</v>
      </c>
    </row>
    <row r="630" spans="1:5" x14ac:dyDescent="0.25">
      <c r="A630" s="85">
        <v>72</v>
      </c>
      <c r="D630" s="83" t="str">
        <f t="shared" si="22"/>
        <v>DNV-T I - 72</v>
      </c>
      <c r="E630" s="85" t="s">
        <v>906</v>
      </c>
    </row>
    <row r="631" spans="1:5" x14ac:dyDescent="0.25">
      <c r="A631" s="85">
        <v>73</v>
      </c>
      <c r="D631" s="83" t="str">
        <f t="shared" si="22"/>
        <v>DNV-T I - 73</v>
      </c>
      <c r="E631" s="85" t="s">
        <v>907</v>
      </c>
    </row>
    <row r="632" spans="1:5" x14ac:dyDescent="0.25">
      <c r="A632" s="85">
        <v>74</v>
      </c>
      <c r="D632" s="83" t="str">
        <f t="shared" si="22"/>
        <v>DNV-T I - 74</v>
      </c>
      <c r="E632" s="85" t="s">
        <v>908</v>
      </c>
    </row>
    <row r="633" spans="1:5" x14ac:dyDescent="0.25">
      <c r="A633" s="85">
        <v>75</v>
      </c>
      <c r="D633" s="83" t="str">
        <f t="shared" si="22"/>
        <v>DNV-T I - 75</v>
      </c>
      <c r="E633" s="85" t="s">
        <v>909</v>
      </c>
    </row>
    <row r="634" spans="1:5" ht="11.25" customHeight="1" x14ac:dyDescent="0.25">
      <c r="A634" s="85">
        <v>76</v>
      </c>
      <c r="D634" s="83" t="str">
        <f t="shared" si="22"/>
        <v>DNV-T I - 76</v>
      </c>
      <c r="E634" s="85" t="s">
        <v>910</v>
      </c>
    </row>
    <row r="635" spans="1:5" ht="11.25" customHeight="1" x14ac:dyDescent="0.25">
      <c r="D635" s="83" t="str">
        <f t="shared" si="22"/>
        <v xml:space="preserve">DNV-T I - </v>
      </c>
    </row>
    <row r="636" spans="1:5" x14ac:dyDescent="0.25">
      <c r="A636" s="85">
        <v>77</v>
      </c>
      <c r="D636" s="83" t="str">
        <f t="shared" si="22"/>
        <v>DNV-T I - 77</v>
      </c>
      <c r="E636" s="85" t="s">
        <v>911</v>
      </c>
    </row>
    <row r="637" spans="1:5" x14ac:dyDescent="0.25">
      <c r="A637" s="85">
        <v>78</v>
      </c>
      <c r="D637" s="83" t="str">
        <f t="shared" si="22"/>
        <v>DNV-T I - 78</v>
      </c>
      <c r="E637" s="85" t="s">
        <v>912</v>
      </c>
    </row>
    <row r="638" spans="1:5" x14ac:dyDescent="0.25">
      <c r="A638" s="85">
        <v>79</v>
      </c>
      <c r="D638" s="83" t="str">
        <f t="shared" si="22"/>
        <v>DNV-T I - 79</v>
      </c>
      <c r="E638" s="85" t="s">
        <v>913</v>
      </c>
    </row>
    <row r="639" spans="1:5" x14ac:dyDescent="0.25">
      <c r="A639" s="85">
        <v>80</v>
      </c>
      <c r="D639" s="83" t="str">
        <f t="shared" si="22"/>
        <v>DNV-T I - 80</v>
      </c>
      <c r="E639" s="85" t="s">
        <v>914</v>
      </c>
    </row>
    <row r="640" spans="1:5" x14ac:dyDescent="0.25">
      <c r="A640" s="85">
        <v>81</v>
      </c>
      <c r="D640" s="83" t="str">
        <f t="shared" si="22"/>
        <v>DNV-T I - 81</v>
      </c>
      <c r="E640" s="85" t="s">
        <v>915</v>
      </c>
    </row>
    <row r="641" spans="1:5" x14ac:dyDescent="0.25">
      <c r="A641" s="85">
        <v>82</v>
      </c>
      <c r="D641" s="83" t="str">
        <f t="shared" si="22"/>
        <v>DNV-T I - 82</v>
      </c>
      <c r="E641" s="85" t="s">
        <v>916</v>
      </c>
    </row>
    <row r="642" spans="1:5" x14ac:dyDescent="0.25">
      <c r="A642" s="85">
        <v>83</v>
      </c>
      <c r="D642" s="83" t="str">
        <f t="shared" si="22"/>
        <v>DNV-T I - 83</v>
      </c>
      <c r="E642" s="85" t="s">
        <v>917</v>
      </c>
    </row>
    <row r="643" spans="1:5" ht="11.25" customHeight="1" x14ac:dyDescent="0.25">
      <c r="A643" s="85">
        <v>84</v>
      </c>
      <c r="D643" s="83" t="str">
        <f t="shared" si="22"/>
        <v>DNV-T I - 84</v>
      </c>
      <c r="E643" s="85" t="s">
        <v>918</v>
      </c>
    </row>
    <row r="644" spans="1:5" ht="11.25" customHeight="1" x14ac:dyDescent="0.25">
      <c r="D644" s="83" t="str">
        <f t="shared" si="22"/>
        <v xml:space="preserve">DNV-T I - </v>
      </c>
    </row>
    <row r="645" spans="1:5" ht="11.25" customHeight="1" x14ac:dyDescent="0.25">
      <c r="A645" s="85">
        <v>85</v>
      </c>
      <c r="D645" s="83" t="str">
        <f t="shared" si="22"/>
        <v>DNV-T I - 85</v>
      </c>
      <c r="E645" s="85" t="s">
        <v>919</v>
      </c>
    </row>
    <row r="646" spans="1:5" ht="11.25" customHeight="1" x14ac:dyDescent="0.25">
      <c r="D646" s="83" t="str">
        <f t="shared" si="22"/>
        <v xml:space="preserve">DNV-T I - </v>
      </c>
    </row>
    <row r="647" spans="1:5" x14ac:dyDescent="0.25">
      <c r="A647" s="85">
        <v>86</v>
      </c>
      <c r="D647" s="83" t="str">
        <f t="shared" si="22"/>
        <v>DNV-T I - 86</v>
      </c>
      <c r="E647" s="85" t="s">
        <v>920</v>
      </c>
    </row>
    <row r="648" spans="1:5" x14ac:dyDescent="0.25">
      <c r="A648" s="85" t="s">
        <v>921</v>
      </c>
      <c r="D648" s="83" t="str">
        <f t="shared" si="22"/>
        <v>DNV-T I - 86.1</v>
      </c>
      <c r="E648" s="85" t="s">
        <v>922</v>
      </c>
    </row>
    <row r="649" spans="1:5" x14ac:dyDescent="0.25">
      <c r="A649" s="85" t="s">
        <v>923</v>
      </c>
      <c r="D649" s="83" t="str">
        <f t="shared" si="22"/>
        <v>DNV-T I - 86.1.1</v>
      </c>
      <c r="E649" s="85" t="s">
        <v>924</v>
      </c>
    </row>
    <row r="650" spans="1:5" x14ac:dyDescent="0.25">
      <c r="A650" s="85" t="s">
        <v>925</v>
      </c>
      <c r="D650" s="83" t="str">
        <f t="shared" si="22"/>
        <v>DNV-T I - 86.1.2</v>
      </c>
      <c r="E650" s="85" t="s">
        <v>926</v>
      </c>
    </row>
    <row r="651" spans="1:5" x14ac:dyDescent="0.25">
      <c r="A651" s="85" t="s">
        <v>927</v>
      </c>
      <c r="D651" s="83" t="str">
        <f t="shared" si="22"/>
        <v>DNV-T I - 86.1.3</v>
      </c>
      <c r="E651" s="85" t="s">
        <v>928</v>
      </c>
    </row>
    <row r="652" spans="1:5" x14ac:dyDescent="0.25">
      <c r="A652" s="85" t="s">
        <v>929</v>
      </c>
      <c r="D652" s="83" t="str">
        <f t="shared" si="22"/>
        <v>DNV-T I - 86.1.4</v>
      </c>
      <c r="E652" s="85" t="s">
        <v>930</v>
      </c>
    </row>
    <row r="653" spans="1:5" x14ac:dyDescent="0.25">
      <c r="A653" s="85" t="s">
        <v>931</v>
      </c>
      <c r="D653" s="83" t="str">
        <f t="shared" si="22"/>
        <v>DNV-T I - 86.1.5</v>
      </c>
      <c r="E653" s="85" t="s">
        <v>932</v>
      </c>
    </row>
    <row r="654" spans="1:5" x14ac:dyDescent="0.25">
      <c r="A654" s="85" t="s">
        <v>933</v>
      </c>
      <c r="D654" s="83" t="str">
        <f t="shared" si="22"/>
        <v>DNV-T I - 86.2</v>
      </c>
      <c r="E654" s="85" t="s">
        <v>934</v>
      </c>
    </row>
    <row r="655" spans="1:5" x14ac:dyDescent="0.25">
      <c r="A655" s="85" t="s">
        <v>935</v>
      </c>
      <c r="D655" s="83" t="str">
        <f t="shared" si="22"/>
        <v>DNV-T I - 86.2.1</v>
      </c>
      <c r="E655" s="85" t="s">
        <v>924</v>
      </c>
    </row>
    <row r="656" spans="1:5" x14ac:dyDescent="0.25">
      <c r="A656" s="85" t="s">
        <v>936</v>
      </c>
      <c r="D656" s="83" t="str">
        <f t="shared" si="22"/>
        <v>DNV-T I - 86.2.2</v>
      </c>
      <c r="E656" s="85" t="s">
        <v>937</v>
      </c>
    </row>
    <row r="657" spans="1:5" x14ac:dyDescent="0.25">
      <c r="A657" s="85" t="s">
        <v>938</v>
      </c>
      <c r="D657" s="83" t="str">
        <f t="shared" si="22"/>
        <v>DNV-T I - 86.2.3</v>
      </c>
      <c r="E657" s="85" t="s">
        <v>926</v>
      </c>
    </row>
    <row r="658" spans="1:5" x14ac:dyDescent="0.25">
      <c r="A658" s="85" t="s">
        <v>939</v>
      </c>
      <c r="D658" s="83" t="str">
        <f t="shared" si="22"/>
        <v>DNV-T I - 86.2.4</v>
      </c>
      <c r="E658" s="85" t="s">
        <v>928</v>
      </c>
    </row>
    <row r="659" spans="1:5" x14ac:dyDescent="0.25">
      <c r="A659" s="85" t="s">
        <v>940</v>
      </c>
      <c r="D659" s="83" t="str">
        <f t="shared" si="22"/>
        <v>DNV-T I - 86.2.5</v>
      </c>
      <c r="E659" s="85" t="s">
        <v>930</v>
      </c>
    </row>
    <row r="660" spans="1:5" x14ac:dyDescent="0.25">
      <c r="A660" s="85" t="s">
        <v>941</v>
      </c>
      <c r="D660" s="83" t="str">
        <f t="shared" si="22"/>
        <v>DNV-T I - 86.2.6</v>
      </c>
      <c r="E660" s="85" t="s">
        <v>932</v>
      </c>
    </row>
    <row r="661" spans="1:5" x14ac:dyDescent="0.25">
      <c r="A661" s="85">
        <v>87</v>
      </c>
      <c r="D661" s="83" t="str">
        <f t="shared" si="22"/>
        <v>DNV-T I - 87</v>
      </c>
      <c r="E661" s="85" t="s">
        <v>942</v>
      </c>
    </row>
    <row r="662" spans="1:5" x14ac:dyDescent="0.25">
      <c r="A662" s="85">
        <v>88</v>
      </c>
      <c r="D662" s="83" t="str">
        <f t="shared" si="22"/>
        <v>DNV-T I - 88</v>
      </c>
      <c r="E662" s="85" t="s">
        <v>943</v>
      </c>
    </row>
    <row r="663" spans="1:5" x14ac:dyDescent="0.25">
      <c r="A663" s="85">
        <v>89</v>
      </c>
      <c r="D663" s="83" t="str">
        <f t="shared" si="22"/>
        <v>DNV-T I - 89</v>
      </c>
      <c r="E663" s="85" t="s">
        <v>944</v>
      </c>
    </row>
    <row r="664" spans="1:5" x14ac:dyDescent="0.25">
      <c r="A664" s="85">
        <v>90</v>
      </c>
      <c r="D664" s="83" t="str">
        <f t="shared" si="22"/>
        <v>DNV-T I - 90</v>
      </c>
      <c r="E664" s="85" t="s">
        <v>945</v>
      </c>
    </row>
    <row r="665" spans="1:5" x14ac:dyDescent="0.25">
      <c r="A665" s="85">
        <v>91</v>
      </c>
      <c r="D665" s="83" t="str">
        <f t="shared" si="22"/>
        <v>DNV-T I - 91</v>
      </c>
      <c r="E665" s="85" t="s">
        <v>946</v>
      </c>
    </row>
    <row r="666" spans="1:5" x14ac:dyDescent="0.25">
      <c r="A666" s="85">
        <v>92</v>
      </c>
      <c r="D666" s="83" t="str">
        <f t="shared" si="22"/>
        <v>DNV-T I - 92</v>
      </c>
      <c r="E666" s="85" t="s">
        <v>947</v>
      </c>
    </row>
    <row r="667" spans="1:5" x14ac:dyDescent="0.25">
      <c r="A667" s="85">
        <v>93</v>
      </c>
      <c r="D667" s="83" t="str">
        <f t="shared" si="22"/>
        <v>DNV-T I - 93</v>
      </c>
      <c r="E667" s="85" t="s">
        <v>948</v>
      </c>
    </row>
    <row r="668" spans="1:5" x14ac:dyDescent="0.25">
      <c r="A668" s="85">
        <v>94</v>
      </c>
      <c r="D668" s="83" t="str">
        <f t="shared" si="22"/>
        <v>DNV-T I - 94</v>
      </c>
      <c r="E668" s="85" t="s">
        <v>949</v>
      </c>
    </row>
    <row r="669" spans="1:5" x14ac:dyDescent="0.25">
      <c r="A669" s="85">
        <v>95</v>
      </c>
      <c r="D669" s="83" t="str">
        <f t="shared" si="22"/>
        <v>DNV-T I - 95</v>
      </c>
      <c r="E669" s="85" t="s">
        <v>950</v>
      </c>
    </row>
    <row r="670" spans="1:5" x14ac:dyDescent="0.25">
      <c r="A670" s="85">
        <v>96</v>
      </c>
      <c r="D670" s="83" t="str">
        <f t="shared" si="22"/>
        <v>DNV-T I - 96</v>
      </c>
      <c r="E670" s="85" t="s">
        <v>951</v>
      </c>
    </row>
    <row r="671" spans="1:5" x14ac:dyDescent="0.25">
      <c r="A671" s="85">
        <v>97</v>
      </c>
      <c r="D671" s="83" t="str">
        <f t="shared" si="22"/>
        <v>DNV-T I - 97</v>
      </c>
      <c r="E671" s="85" t="s">
        <v>952</v>
      </c>
    </row>
    <row r="672" spans="1:5" x14ac:dyDescent="0.25">
      <c r="A672" s="85">
        <v>98</v>
      </c>
      <c r="D672" s="83" t="str">
        <f t="shared" si="22"/>
        <v>DNV-T I - 98</v>
      </c>
      <c r="E672" s="85" t="s">
        <v>953</v>
      </c>
    </row>
    <row r="673" spans="1:7" x14ac:dyDescent="0.25">
      <c r="A673" s="85">
        <v>99</v>
      </c>
      <c r="D673" s="83" t="str">
        <f t="shared" si="22"/>
        <v>DNV-T I - 99</v>
      </c>
      <c r="E673" s="85" t="s">
        <v>954</v>
      </c>
    </row>
    <row r="674" spans="1:7" x14ac:dyDescent="0.25">
      <c r="A674" s="85">
        <v>100</v>
      </c>
      <c r="D674" s="83" t="str">
        <f t="shared" si="22"/>
        <v>DNV-T I - 100</v>
      </c>
      <c r="E674" s="85" t="s">
        <v>955</v>
      </c>
    </row>
    <row r="675" spans="1:7" x14ac:dyDescent="0.25">
      <c r="A675" s="85">
        <v>101</v>
      </c>
      <c r="D675" s="83" t="str">
        <f t="shared" si="22"/>
        <v>DNV-T I - 101</v>
      </c>
      <c r="E675" s="85" t="s">
        <v>956</v>
      </c>
    </row>
    <row r="676" spans="1:7" x14ac:dyDescent="0.25">
      <c r="A676" s="85">
        <v>102</v>
      </c>
      <c r="D676" s="83" t="str">
        <f t="shared" si="22"/>
        <v>DNV-T I - 102</v>
      </c>
      <c r="E676" s="85" t="s">
        <v>957</v>
      </c>
    </row>
    <row r="677" spans="1:7" x14ac:dyDescent="0.25">
      <c r="A677" s="85">
        <v>103</v>
      </c>
      <c r="D677" s="83" t="str">
        <f t="shared" si="22"/>
        <v>DNV-T I - 103</v>
      </c>
      <c r="E677" s="85" t="s">
        <v>958</v>
      </c>
    </row>
    <row r="678" spans="1:7" x14ac:dyDescent="0.25">
      <c r="A678" s="85">
        <v>104</v>
      </c>
      <c r="D678" s="83" t="str">
        <f t="shared" si="22"/>
        <v>DNV-T I - 104</v>
      </c>
      <c r="E678" s="85" t="s">
        <v>959</v>
      </c>
    </row>
    <row r="679" spans="1:7" x14ac:dyDescent="0.25">
      <c r="A679" s="85">
        <v>105</v>
      </c>
      <c r="D679" s="83" t="str">
        <f t="shared" si="22"/>
        <v>DNV-T I - 105</v>
      </c>
      <c r="E679" s="85" t="s">
        <v>960</v>
      </c>
    </row>
    <row r="681" spans="1:7" ht="13" x14ac:dyDescent="0.3">
      <c r="A681" s="81" t="s">
        <v>961</v>
      </c>
      <c r="B681" s="81"/>
      <c r="C681" s="129"/>
      <c r="D681" s="130"/>
      <c r="E681" s="130"/>
      <c r="F681" s="130"/>
      <c r="G681" s="130"/>
    </row>
    <row r="682" spans="1:7" x14ac:dyDescent="0.25">
      <c r="D682" s="83" t="str">
        <f>CONCATENATE("DNV-TRC - ",E682)</f>
        <v>DNV-TRC - 1</v>
      </c>
      <c r="E682" s="131">
        <v>1</v>
      </c>
    </row>
    <row r="683" spans="1:7" x14ac:dyDescent="0.25">
      <c r="D683" s="83" t="str">
        <f t="shared" ref="D683:D716" si="23">CONCATENATE("DNV-TRC - ",E683)</f>
        <v>DNV-TRC - 1,5</v>
      </c>
      <c r="E683" s="131">
        <v>1.5</v>
      </c>
    </row>
    <row r="684" spans="1:7" x14ac:dyDescent="0.25">
      <c r="D684" s="83" t="str">
        <f t="shared" si="23"/>
        <v>DNV-TRC - 2</v>
      </c>
      <c r="E684" s="131">
        <v>2</v>
      </c>
    </row>
    <row r="685" spans="1:7" x14ac:dyDescent="0.25">
      <c r="D685" s="83" t="str">
        <f t="shared" si="23"/>
        <v>DNV-TRC - 2,5</v>
      </c>
      <c r="E685" s="131">
        <v>2.5</v>
      </c>
    </row>
    <row r="686" spans="1:7" x14ac:dyDescent="0.25">
      <c r="D686" s="83" t="str">
        <f t="shared" si="23"/>
        <v>DNV-TRC - 3</v>
      </c>
      <c r="E686" s="131">
        <v>3</v>
      </c>
    </row>
    <row r="687" spans="1:7" x14ac:dyDescent="0.25">
      <c r="D687" s="83" t="str">
        <f t="shared" si="23"/>
        <v>DNV-TRC - 3,5</v>
      </c>
      <c r="E687" s="131">
        <v>3.5</v>
      </c>
    </row>
    <row r="688" spans="1:7" x14ac:dyDescent="0.25">
      <c r="D688" s="83" t="str">
        <f t="shared" si="23"/>
        <v>DNV-TRC - 4</v>
      </c>
      <c r="E688" s="131">
        <v>4</v>
      </c>
    </row>
    <row r="689" spans="4:5" x14ac:dyDescent="0.25">
      <c r="D689" s="83" t="str">
        <f t="shared" si="23"/>
        <v>DNV-TRC - 4,5</v>
      </c>
      <c r="E689" s="131">
        <v>4.5</v>
      </c>
    </row>
    <row r="690" spans="4:5" x14ac:dyDescent="0.25">
      <c r="D690" s="83" t="str">
        <f t="shared" si="23"/>
        <v>DNV-TRC - 5</v>
      </c>
      <c r="E690" s="131">
        <v>5</v>
      </c>
    </row>
    <row r="691" spans="4:5" x14ac:dyDescent="0.25">
      <c r="D691" s="83" t="str">
        <f t="shared" si="23"/>
        <v>DNV-TRC - 6</v>
      </c>
      <c r="E691" s="131">
        <v>6</v>
      </c>
    </row>
    <row r="692" spans="4:5" x14ac:dyDescent="0.25">
      <c r="D692" s="83" t="str">
        <f t="shared" si="23"/>
        <v>DNV-TRC - 7</v>
      </c>
      <c r="E692" s="131">
        <v>7</v>
      </c>
    </row>
    <row r="693" spans="4:5" x14ac:dyDescent="0.25">
      <c r="D693" s="83" t="str">
        <f t="shared" si="23"/>
        <v>DNV-TRC - 8</v>
      </c>
      <c r="E693" s="131">
        <v>8</v>
      </c>
    </row>
    <row r="694" spans="4:5" x14ac:dyDescent="0.25">
      <c r="D694" s="83" t="str">
        <f t="shared" si="23"/>
        <v>DNV-TRC - 9</v>
      </c>
      <c r="E694" s="131">
        <v>9</v>
      </c>
    </row>
    <row r="695" spans="4:5" x14ac:dyDescent="0.25">
      <c r="D695" s="83" t="str">
        <f t="shared" si="23"/>
        <v>DNV-TRC - 10</v>
      </c>
      <c r="E695" s="131">
        <v>10</v>
      </c>
    </row>
    <row r="696" spans="4:5" x14ac:dyDescent="0.25">
      <c r="D696" s="83" t="str">
        <f t="shared" si="23"/>
        <v>DNV-TRC - 12</v>
      </c>
      <c r="E696" s="131">
        <v>12</v>
      </c>
    </row>
    <row r="697" spans="4:5" x14ac:dyDescent="0.25">
      <c r="D697" s="83" t="str">
        <f t="shared" si="23"/>
        <v>DNV-TRC - 15</v>
      </c>
      <c r="E697" s="131">
        <v>15</v>
      </c>
    </row>
    <row r="698" spans="4:5" x14ac:dyDescent="0.25">
      <c r="D698" s="83" t="str">
        <f t="shared" si="23"/>
        <v>DNV-TRC - 17</v>
      </c>
      <c r="E698" s="131">
        <v>17</v>
      </c>
    </row>
    <row r="699" spans="4:5" x14ac:dyDescent="0.25">
      <c r="D699" s="83" t="str">
        <f t="shared" si="23"/>
        <v>DNV-TRC - 19</v>
      </c>
      <c r="E699" s="131">
        <v>19</v>
      </c>
    </row>
    <row r="700" spans="4:5" x14ac:dyDescent="0.25">
      <c r="D700" s="83" t="str">
        <f t="shared" si="23"/>
        <v>DNV-TRC - 20</v>
      </c>
      <c r="E700" s="131">
        <v>20</v>
      </c>
    </row>
    <row r="701" spans="4:5" x14ac:dyDescent="0.25">
      <c r="D701" s="83" t="str">
        <f t="shared" si="23"/>
        <v>DNV-TRC - 25</v>
      </c>
      <c r="E701" s="131">
        <v>25</v>
      </c>
    </row>
    <row r="702" spans="4:5" x14ac:dyDescent="0.25">
      <c r="D702" s="83" t="str">
        <f t="shared" si="23"/>
        <v>DNV-TRC - 30</v>
      </c>
      <c r="E702" s="131">
        <v>30</v>
      </c>
    </row>
    <row r="703" spans="4:5" x14ac:dyDescent="0.25">
      <c r="D703" s="83" t="str">
        <f t="shared" si="23"/>
        <v>DNV-TRC - 35</v>
      </c>
      <c r="E703" s="131">
        <v>35</v>
      </c>
    </row>
    <row r="704" spans="4:5" x14ac:dyDescent="0.25">
      <c r="D704" s="83" t="str">
        <f t="shared" si="23"/>
        <v>DNV-TRC - 40</v>
      </c>
      <c r="E704" s="131">
        <v>40</v>
      </c>
    </row>
    <row r="705" spans="1:7" x14ac:dyDescent="0.25">
      <c r="D705" s="83" t="str">
        <f t="shared" si="23"/>
        <v>DNV-TRC - 45</v>
      </c>
      <c r="E705" s="131">
        <v>45</v>
      </c>
    </row>
    <row r="706" spans="1:7" x14ac:dyDescent="0.25">
      <c r="D706" s="83" t="str">
        <f t="shared" si="23"/>
        <v>DNV-TRC - 50</v>
      </c>
      <c r="E706" s="131">
        <v>50</v>
      </c>
    </row>
    <row r="707" spans="1:7" x14ac:dyDescent="0.25">
      <c r="D707" s="83" t="str">
        <f t="shared" si="23"/>
        <v>DNV-TRC - 55</v>
      </c>
      <c r="E707" s="131">
        <v>55</v>
      </c>
    </row>
    <row r="708" spans="1:7" x14ac:dyDescent="0.25">
      <c r="D708" s="83" t="str">
        <f t="shared" si="23"/>
        <v>DNV-TRC - 60</v>
      </c>
      <c r="E708" s="131">
        <v>60</v>
      </c>
    </row>
    <row r="709" spans="1:7" x14ac:dyDescent="0.25">
      <c r="D709" s="83" t="str">
        <f t="shared" si="23"/>
        <v>DNV-TRC - 65</v>
      </c>
      <c r="E709" s="131">
        <v>65</v>
      </c>
    </row>
    <row r="710" spans="1:7" x14ac:dyDescent="0.25">
      <c r="D710" s="83" t="str">
        <f t="shared" si="23"/>
        <v>DNV-TRC - 70</v>
      </c>
      <c r="E710" s="131">
        <v>70</v>
      </c>
    </row>
    <row r="711" spans="1:7" x14ac:dyDescent="0.25">
      <c r="D711" s="83" t="str">
        <f t="shared" si="23"/>
        <v>DNV-TRC - 75</v>
      </c>
      <c r="E711" s="131">
        <v>75</v>
      </c>
    </row>
    <row r="712" spans="1:7" x14ac:dyDescent="0.25">
      <c r="D712" s="83" t="str">
        <f t="shared" si="23"/>
        <v>DNV-TRC - 80</v>
      </c>
      <c r="E712" s="131">
        <v>80</v>
      </c>
    </row>
    <row r="713" spans="1:7" x14ac:dyDescent="0.25">
      <c r="D713" s="83" t="str">
        <f t="shared" si="23"/>
        <v>DNV-TRC - 85</v>
      </c>
      <c r="E713" s="131">
        <v>85</v>
      </c>
    </row>
    <row r="714" spans="1:7" x14ac:dyDescent="0.25">
      <c r="D714" s="83" t="str">
        <f t="shared" si="23"/>
        <v>DNV-TRC - 90</v>
      </c>
      <c r="E714" s="131">
        <v>90</v>
      </c>
    </row>
    <row r="715" spans="1:7" x14ac:dyDescent="0.25">
      <c r="D715" s="83" t="str">
        <f t="shared" si="23"/>
        <v>DNV-TRC - 95</v>
      </c>
      <c r="E715" s="131">
        <v>95</v>
      </c>
    </row>
    <row r="716" spans="1:7" x14ac:dyDescent="0.25">
      <c r="D716" s="83" t="str">
        <f t="shared" si="23"/>
        <v>DNV-TRC - 100</v>
      </c>
      <c r="E716" s="131">
        <v>100</v>
      </c>
    </row>
    <row r="717" spans="1:7" x14ac:dyDescent="0.25">
      <c r="D717" s="83"/>
      <c r="E717" s="131"/>
    </row>
    <row r="719" spans="1:7" ht="10.5" x14ac:dyDescent="0.25">
      <c r="A719" s="81" t="s">
        <v>962</v>
      </c>
      <c r="B719" s="81"/>
      <c r="C719" s="82"/>
      <c r="D719" s="81"/>
      <c r="E719" s="81"/>
      <c r="F719" s="81"/>
      <c r="G719" s="81"/>
    </row>
    <row r="720" spans="1:7" x14ac:dyDescent="0.25">
      <c r="D720" s="83" t="str">
        <f>CONCATENATE("DNV-TRCA - ",E720)</f>
        <v>DNV-TRCA - 55</v>
      </c>
      <c r="E720" s="131">
        <v>55</v>
      </c>
    </row>
    <row r="721" spans="4:5" x14ac:dyDescent="0.25">
      <c r="D721" s="83" t="str">
        <f t="shared" ref="D721:D754" si="24">CONCATENATE("DNV-TRCA - ",E721)</f>
        <v>DNV-TRCA - 60</v>
      </c>
      <c r="E721" s="131">
        <v>60</v>
      </c>
    </row>
    <row r="722" spans="4:5" x14ac:dyDescent="0.25">
      <c r="D722" s="83" t="str">
        <f t="shared" si="24"/>
        <v>DNV-TRCA - 65</v>
      </c>
      <c r="E722" s="131">
        <v>65</v>
      </c>
    </row>
    <row r="723" spans="4:5" x14ac:dyDescent="0.25">
      <c r="D723" s="83" t="str">
        <f t="shared" si="24"/>
        <v>DNV-TRCA - 70</v>
      </c>
      <c r="E723" s="131">
        <v>70</v>
      </c>
    </row>
    <row r="724" spans="4:5" x14ac:dyDescent="0.25">
      <c r="D724" s="83" t="str">
        <f t="shared" si="24"/>
        <v>DNV-TRCA - 75</v>
      </c>
      <c r="E724" s="131">
        <v>75</v>
      </c>
    </row>
    <row r="725" spans="4:5" x14ac:dyDescent="0.25">
      <c r="D725" s="83" t="str">
        <f t="shared" si="24"/>
        <v>DNV-TRCA - 80</v>
      </c>
      <c r="E725" s="131">
        <v>80</v>
      </c>
    </row>
    <row r="726" spans="4:5" x14ac:dyDescent="0.25">
      <c r="D726" s="83" t="str">
        <f t="shared" si="24"/>
        <v>DNV-TRCA - 85</v>
      </c>
      <c r="E726" s="131">
        <v>85</v>
      </c>
    </row>
    <row r="727" spans="4:5" x14ac:dyDescent="0.25">
      <c r="D727" s="83" t="str">
        <f t="shared" si="24"/>
        <v>DNV-TRCA - 90</v>
      </c>
      <c r="E727" s="131">
        <v>90</v>
      </c>
    </row>
    <row r="728" spans="4:5" x14ac:dyDescent="0.25">
      <c r="D728" s="83" t="str">
        <f t="shared" si="24"/>
        <v>DNV-TRCA - 95</v>
      </c>
      <c r="E728" s="131">
        <v>95</v>
      </c>
    </row>
    <row r="729" spans="4:5" x14ac:dyDescent="0.25">
      <c r="D729" s="83" t="str">
        <f t="shared" si="24"/>
        <v>DNV-TRCA - 100</v>
      </c>
      <c r="E729" s="131">
        <v>100</v>
      </c>
    </row>
    <row r="730" spans="4:5" x14ac:dyDescent="0.25">
      <c r="D730" s="83" t="str">
        <f t="shared" si="24"/>
        <v>DNV-TRCA - 105</v>
      </c>
      <c r="E730" s="131">
        <v>105</v>
      </c>
    </row>
    <row r="731" spans="4:5" x14ac:dyDescent="0.25">
      <c r="D731" s="83" t="str">
        <f t="shared" si="24"/>
        <v>DNV-TRCA - 110</v>
      </c>
      <c r="E731" s="131">
        <v>110</v>
      </c>
    </row>
    <row r="732" spans="4:5" x14ac:dyDescent="0.25">
      <c r="D732" s="83" t="str">
        <f t="shared" si="24"/>
        <v>DNV-TRCA - 120</v>
      </c>
      <c r="E732" s="131">
        <v>120</v>
      </c>
    </row>
    <row r="733" spans="4:5" x14ac:dyDescent="0.25">
      <c r="D733" s="83" t="str">
        <f t="shared" si="24"/>
        <v>DNV-TRCA - 130</v>
      </c>
      <c r="E733" s="131">
        <v>130</v>
      </c>
    </row>
    <row r="734" spans="4:5" x14ac:dyDescent="0.25">
      <c r="D734" s="83" t="str">
        <f t="shared" si="24"/>
        <v>DNV-TRCA - 140</v>
      </c>
      <c r="E734" s="131">
        <v>140</v>
      </c>
    </row>
    <row r="735" spans="4:5" x14ac:dyDescent="0.25">
      <c r="D735" s="83" t="str">
        <f t="shared" si="24"/>
        <v>DNV-TRCA - 150</v>
      </c>
      <c r="E735" s="131">
        <v>150</v>
      </c>
    </row>
    <row r="736" spans="4:5" x14ac:dyDescent="0.25">
      <c r="D736" s="83" t="str">
        <f t="shared" si="24"/>
        <v>DNV-TRCA - 160</v>
      </c>
      <c r="E736" s="131">
        <v>160</v>
      </c>
    </row>
    <row r="737" spans="4:5" x14ac:dyDescent="0.25">
      <c r="D737" s="83" t="str">
        <f t="shared" si="24"/>
        <v>DNV-TRCA - 170</v>
      </c>
      <c r="E737" s="131">
        <v>170</v>
      </c>
    </row>
    <row r="738" spans="4:5" x14ac:dyDescent="0.25">
      <c r="D738" s="83" t="str">
        <f t="shared" si="24"/>
        <v>DNV-TRCA - 180</v>
      </c>
      <c r="E738" s="131">
        <v>180</v>
      </c>
    </row>
    <row r="739" spans="4:5" x14ac:dyDescent="0.25">
      <c r="D739" s="83" t="str">
        <f t="shared" si="24"/>
        <v>DNV-TRCA - 200</v>
      </c>
      <c r="E739" s="131">
        <v>200</v>
      </c>
    </row>
    <row r="740" spans="4:5" x14ac:dyDescent="0.25">
      <c r="D740" s="83" t="str">
        <f t="shared" si="24"/>
        <v>DNV-TRCA - 225</v>
      </c>
      <c r="E740" s="131">
        <v>225</v>
      </c>
    </row>
    <row r="741" spans="4:5" x14ac:dyDescent="0.25">
      <c r="D741" s="83" t="str">
        <f t="shared" si="24"/>
        <v>DNV-TRCA - 250</v>
      </c>
      <c r="E741" s="131">
        <v>250</v>
      </c>
    </row>
    <row r="742" spans="4:5" x14ac:dyDescent="0.25">
      <c r="D742" s="83" t="str">
        <f t="shared" si="24"/>
        <v>DNV-TRCA - 275</v>
      </c>
      <c r="E742" s="131">
        <v>275</v>
      </c>
    </row>
    <row r="743" spans="4:5" x14ac:dyDescent="0.25">
      <c r="D743" s="83" t="str">
        <f t="shared" si="24"/>
        <v>DNV-TRCA - 300</v>
      </c>
      <c r="E743" s="131">
        <v>300</v>
      </c>
    </row>
    <row r="744" spans="4:5" x14ac:dyDescent="0.25">
      <c r="D744" s="83" t="str">
        <f t="shared" si="24"/>
        <v>DNV-TRCA - 325</v>
      </c>
      <c r="E744" s="131">
        <v>325</v>
      </c>
    </row>
    <row r="745" spans="4:5" x14ac:dyDescent="0.25">
      <c r="D745" s="83" t="str">
        <f t="shared" si="24"/>
        <v>DNV-TRCA - 350</v>
      </c>
      <c r="E745" s="131">
        <v>350</v>
      </c>
    </row>
    <row r="746" spans="4:5" x14ac:dyDescent="0.25">
      <c r="D746" s="83" t="str">
        <f t="shared" si="24"/>
        <v>DNV-TRCA - 375</v>
      </c>
      <c r="E746" s="131">
        <v>375</v>
      </c>
    </row>
    <row r="747" spans="4:5" x14ac:dyDescent="0.25">
      <c r="D747" s="83" t="str">
        <f t="shared" si="24"/>
        <v>DNV-TRCA - 400</v>
      </c>
      <c r="E747" s="131">
        <v>400</v>
      </c>
    </row>
    <row r="748" spans="4:5" x14ac:dyDescent="0.25">
      <c r="D748" s="83" t="str">
        <f t="shared" si="24"/>
        <v>DNV-TRCA - 425</v>
      </c>
      <c r="E748" s="131">
        <v>425</v>
      </c>
    </row>
    <row r="749" spans="4:5" x14ac:dyDescent="0.25">
      <c r="D749" s="83" t="str">
        <f t="shared" si="24"/>
        <v>DNV-TRCA - 450</v>
      </c>
      <c r="E749" s="131">
        <v>450</v>
      </c>
    </row>
    <row r="750" spans="4:5" x14ac:dyDescent="0.25">
      <c r="D750" s="83" t="str">
        <f t="shared" si="24"/>
        <v>DNV-TRCA - 475</v>
      </c>
      <c r="E750" s="131">
        <v>475</v>
      </c>
    </row>
    <row r="751" spans="4:5" x14ac:dyDescent="0.25">
      <c r="D751" s="83" t="str">
        <f t="shared" si="24"/>
        <v>DNV-TRCA - 500</v>
      </c>
      <c r="E751" s="131">
        <v>500</v>
      </c>
    </row>
    <row r="752" spans="4:5" x14ac:dyDescent="0.25">
      <c r="D752" s="83" t="str">
        <f t="shared" si="24"/>
        <v>DNV-TRCA - 600</v>
      </c>
      <c r="E752" s="131">
        <v>600</v>
      </c>
    </row>
    <row r="753" spans="1:5" x14ac:dyDescent="0.25">
      <c r="D753" s="83" t="str">
        <f t="shared" si="24"/>
        <v>DNV-TRCA - 800</v>
      </c>
      <c r="E753" s="131">
        <v>800</v>
      </c>
    </row>
    <row r="754" spans="1:5" x14ac:dyDescent="0.25">
      <c r="D754" s="83" t="str">
        <f t="shared" si="24"/>
        <v>DNV-TRCA - 1000</v>
      </c>
      <c r="E754" s="131">
        <v>1000</v>
      </c>
    </row>
    <row r="759" spans="1:5" ht="10.5" x14ac:dyDescent="0.25">
      <c r="A759" s="81" t="s">
        <v>963</v>
      </c>
    </row>
    <row r="761" spans="1:5" x14ac:dyDescent="0.25">
      <c r="A761" s="85" t="s">
        <v>147</v>
      </c>
      <c r="B761" s="85" t="s">
        <v>964</v>
      </c>
    </row>
    <row r="762" spans="1:5" x14ac:dyDescent="0.25">
      <c r="A762" s="85">
        <v>1</v>
      </c>
      <c r="D762" s="83" t="str">
        <f>CONCATENATE("IIEE-SJ - ",A762)</f>
        <v>IIEE-SJ - 1</v>
      </c>
      <c r="E762" s="85" t="s">
        <v>965</v>
      </c>
    </row>
    <row r="763" spans="1:5" x14ac:dyDescent="0.25">
      <c r="A763" s="85">
        <v>101000</v>
      </c>
      <c r="D763" s="83" t="str">
        <f t="shared" ref="D763:D826" si="25">CONCATENATE("IIEE-SJ - ",A763)</f>
        <v>IIEE-SJ - 101000</v>
      </c>
      <c r="E763" s="85" t="s">
        <v>830</v>
      </c>
    </row>
    <row r="764" spans="1:5" x14ac:dyDescent="0.25">
      <c r="A764" s="85">
        <v>102000</v>
      </c>
      <c r="D764" s="83" t="str">
        <f t="shared" si="25"/>
        <v>IIEE-SJ - 102000</v>
      </c>
      <c r="E764" s="85" t="s">
        <v>831</v>
      </c>
    </row>
    <row r="765" spans="1:5" x14ac:dyDescent="0.25">
      <c r="A765" s="85">
        <v>103000</v>
      </c>
      <c r="D765" s="83" t="str">
        <f t="shared" si="25"/>
        <v>IIEE-SJ - 103000</v>
      </c>
      <c r="E765" s="85" t="s">
        <v>832</v>
      </c>
    </row>
    <row r="766" spans="1:5" x14ac:dyDescent="0.25">
      <c r="D766" s="83"/>
    </row>
    <row r="767" spans="1:5" x14ac:dyDescent="0.25">
      <c r="A767" s="85">
        <v>2</v>
      </c>
      <c r="D767" s="83" t="str">
        <f t="shared" si="25"/>
        <v>IIEE-SJ - 2</v>
      </c>
      <c r="E767" s="85" t="s">
        <v>966</v>
      </c>
    </row>
    <row r="768" spans="1:5" x14ac:dyDescent="0.25">
      <c r="D768" s="83"/>
    </row>
    <row r="769" spans="1:5" x14ac:dyDescent="0.25">
      <c r="A769" s="85">
        <v>201</v>
      </c>
      <c r="D769" s="83" t="str">
        <f t="shared" si="25"/>
        <v>IIEE-SJ - 201</v>
      </c>
      <c r="E769" s="85" t="s">
        <v>967</v>
      </c>
    </row>
    <row r="770" spans="1:5" x14ac:dyDescent="0.25">
      <c r="A770" s="85">
        <v>201001</v>
      </c>
      <c r="D770" s="83" t="str">
        <f t="shared" si="25"/>
        <v>IIEE-SJ - 201001</v>
      </c>
      <c r="E770" s="85" t="s">
        <v>688</v>
      </c>
    </row>
    <row r="771" spans="1:5" x14ac:dyDescent="0.25">
      <c r="A771" s="85">
        <v>201002</v>
      </c>
      <c r="D771" s="83" t="str">
        <f t="shared" si="25"/>
        <v>IIEE-SJ - 201002</v>
      </c>
      <c r="E771" s="85" t="s">
        <v>689</v>
      </c>
    </row>
    <row r="772" spans="1:5" x14ac:dyDescent="0.25">
      <c r="A772" s="85">
        <v>201003</v>
      </c>
      <c r="D772" s="83" t="str">
        <f t="shared" si="25"/>
        <v>IIEE-SJ - 201003</v>
      </c>
      <c r="E772" s="85" t="s">
        <v>690</v>
      </c>
    </row>
    <row r="773" spans="1:5" x14ac:dyDescent="0.25">
      <c r="A773" s="85">
        <v>201004</v>
      </c>
      <c r="D773" s="83" t="str">
        <f t="shared" si="25"/>
        <v>IIEE-SJ - 201004</v>
      </c>
      <c r="E773" s="85" t="s">
        <v>816</v>
      </c>
    </row>
    <row r="774" spans="1:5" x14ac:dyDescent="0.25">
      <c r="D774" s="83"/>
    </row>
    <row r="775" spans="1:5" x14ac:dyDescent="0.25">
      <c r="A775" s="85">
        <v>202</v>
      </c>
      <c r="D775" s="83" t="str">
        <f t="shared" si="25"/>
        <v>IIEE-SJ - 202</v>
      </c>
      <c r="E775" s="85" t="s">
        <v>968</v>
      </c>
    </row>
    <row r="776" spans="1:5" x14ac:dyDescent="0.25">
      <c r="A776" s="85">
        <v>202001</v>
      </c>
      <c r="D776" s="83" t="str">
        <f t="shared" si="25"/>
        <v>IIEE-SJ - 202001</v>
      </c>
      <c r="E776" s="85" t="s">
        <v>691</v>
      </c>
    </row>
    <row r="777" spans="1:5" x14ac:dyDescent="0.25">
      <c r="A777" s="85">
        <v>202002</v>
      </c>
      <c r="D777" s="83" t="str">
        <f t="shared" si="25"/>
        <v>IIEE-SJ - 202002</v>
      </c>
      <c r="E777" s="85" t="s">
        <v>692</v>
      </c>
    </row>
    <row r="778" spans="1:5" x14ac:dyDescent="0.25">
      <c r="A778" s="85">
        <v>202003</v>
      </c>
      <c r="D778" s="83" t="str">
        <f t="shared" si="25"/>
        <v>IIEE-SJ - 202003</v>
      </c>
      <c r="E778" s="85" t="s">
        <v>693</v>
      </c>
    </row>
    <row r="779" spans="1:5" x14ac:dyDescent="0.25">
      <c r="A779" s="85">
        <v>202004</v>
      </c>
      <c r="D779" s="83" t="str">
        <f t="shared" si="25"/>
        <v>IIEE-SJ - 202004</v>
      </c>
      <c r="E779" s="85" t="s">
        <v>786</v>
      </c>
    </row>
    <row r="780" spans="1:5" x14ac:dyDescent="0.25">
      <c r="D780" s="83"/>
    </row>
    <row r="781" spans="1:5" x14ac:dyDescent="0.25">
      <c r="A781" s="85">
        <v>203</v>
      </c>
      <c r="D781" s="83" t="str">
        <f t="shared" si="25"/>
        <v>IIEE-SJ - 203</v>
      </c>
      <c r="E781" s="85" t="s">
        <v>969</v>
      </c>
    </row>
    <row r="782" spans="1:5" x14ac:dyDescent="0.25">
      <c r="A782" s="85">
        <v>203001</v>
      </c>
      <c r="D782" s="83" t="str">
        <f t="shared" si="25"/>
        <v>IIEE-SJ - 203001</v>
      </c>
      <c r="E782" s="85" t="s">
        <v>970</v>
      </c>
    </row>
    <row r="783" spans="1:5" x14ac:dyDescent="0.25">
      <c r="A783" s="85">
        <v>203002</v>
      </c>
      <c r="D783" s="83" t="str">
        <f t="shared" si="25"/>
        <v>IIEE-SJ - 203002</v>
      </c>
      <c r="E783" s="85" t="s">
        <v>819</v>
      </c>
    </row>
    <row r="784" spans="1:5" x14ac:dyDescent="0.25">
      <c r="D784" s="83"/>
    </row>
    <row r="785" spans="1:5" x14ac:dyDescent="0.25">
      <c r="A785" s="85">
        <v>204</v>
      </c>
      <c r="D785" s="83" t="str">
        <f t="shared" si="25"/>
        <v>IIEE-SJ - 204</v>
      </c>
      <c r="E785" s="85" t="s">
        <v>971</v>
      </c>
    </row>
    <row r="786" spans="1:5" ht="12" x14ac:dyDescent="0.25">
      <c r="A786" s="85">
        <v>204001</v>
      </c>
      <c r="D786" s="83" t="str">
        <f t="shared" si="25"/>
        <v>IIEE-SJ - 204001</v>
      </c>
      <c r="E786" s="132" t="s">
        <v>972</v>
      </c>
    </row>
    <row r="787" spans="1:5" ht="12" x14ac:dyDescent="0.25">
      <c r="A787" s="85">
        <v>204002</v>
      </c>
      <c r="D787" s="83" t="str">
        <f t="shared" si="25"/>
        <v>IIEE-SJ - 204002</v>
      </c>
      <c r="E787" s="132" t="s">
        <v>973</v>
      </c>
    </row>
    <row r="788" spans="1:5" ht="12" x14ac:dyDescent="0.25">
      <c r="A788" s="85">
        <v>204003</v>
      </c>
      <c r="D788" s="83" t="str">
        <f t="shared" si="25"/>
        <v>IIEE-SJ - 204003</v>
      </c>
      <c r="E788" s="132" t="s">
        <v>974</v>
      </c>
    </row>
    <row r="789" spans="1:5" x14ac:dyDescent="0.25">
      <c r="A789" s="85">
        <v>204004</v>
      </c>
      <c r="D789" s="83" t="str">
        <f t="shared" si="25"/>
        <v>IIEE-SJ - 204004</v>
      </c>
      <c r="E789" s="85" t="s">
        <v>796</v>
      </c>
    </row>
    <row r="790" spans="1:5" x14ac:dyDescent="0.25">
      <c r="A790" s="85">
        <v>204005</v>
      </c>
      <c r="D790" s="83" t="str">
        <f t="shared" si="25"/>
        <v>IIEE-SJ - 204005</v>
      </c>
      <c r="E790" s="85" t="s">
        <v>797</v>
      </c>
    </row>
    <row r="791" spans="1:5" x14ac:dyDescent="0.25">
      <c r="D791" s="83"/>
    </row>
    <row r="792" spans="1:5" x14ac:dyDescent="0.25">
      <c r="A792" s="85">
        <v>205</v>
      </c>
      <c r="D792" s="83" t="str">
        <f t="shared" si="25"/>
        <v>IIEE-SJ - 205</v>
      </c>
      <c r="E792" s="85" t="s">
        <v>975</v>
      </c>
    </row>
    <row r="793" spans="1:5" x14ac:dyDescent="0.25">
      <c r="A793" s="85">
        <v>205001</v>
      </c>
      <c r="D793" s="83" t="str">
        <f t="shared" si="25"/>
        <v>IIEE-SJ - 205001</v>
      </c>
      <c r="E793" s="85" t="s">
        <v>976</v>
      </c>
    </row>
    <row r="794" spans="1:5" x14ac:dyDescent="0.25">
      <c r="A794" s="85">
        <v>205002</v>
      </c>
      <c r="D794" s="83" t="str">
        <f t="shared" si="25"/>
        <v>IIEE-SJ - 205002</v>
      </c>
      <c r="E794" s="85" t="s">
        <v>977</v>
      </c>
    </row>
    <row r="795" spans="1:5" x14ac:dyDescent="0.25">
      <c r="A795" s="85">
        <v>205003</v>
      </c>
      <c r="D795" s="83" t="str">
        <f t="shared" si="25"/>
        <v>IIEE-SJ - 205003</v>
      </c>
      <c r="E795" s="85" t="s">
        <v>794</v>
      </c>
    </row>
    <row r="796" spans="1:5" x14ac:dyDescent="0.25">
      <c r="A796" s="85">
        <v>205004</v>
      </c>
      <c r="D796" s="83" t="str">
        <f t="shared" si="25"/>
        <v>IIEE-SJ - 205004</v>
      </c>
      <c r="E796" s="85" t="s">
        <v>795</v>
      </c>
    </row>
    <row r="797" spans="1:5" x14ac:dyDescent="0.25">
      <c r="A797" s="85">
        <v>205005</v>
      </c>
      <c r="D797" s="83" t="str">
        <f t="shared" si="25"/>
        <v>IIEE-SJ - 205005</v>
      </c>
      <c r="E797" s="85" t="s">
        <v>793</v>
      </c>
    </row>
    <row r="798" spans="1:5" x14ac:dyDescent="0.25">
      <c r="D798" s="83"/>
    </row>
    <row r="799" spans="1:5" x14ac:dyDescent="0.25">
      <c r="A799" s="85">
        <v>206</v>
      </c>
      <c r="D799" s="83" t="str">
        <f t="shared" si="25"/>
        <v>IIEE-SJ - 206</v>
      </c>
      <c r="E799" s="85" t="s">
        <v>978</v>
      </c>
    </row>
    <row r="800" spans="1:5" x14ac:dyDescent="0.25">
      <c r="A800" s="85">
        <v>206001</v>
      </c>
      <c r="D800" s="83" t="str">
        <f t="shared" si="25"/>
        <v>IIEE-SJ - 206001</v>
      </c>
      <c r="E800" s="85" t="s">
        <v>979</v>
      </c>
    </row>
    <row r="801" spans="1:5" x14ac:dyDescent="0.25">
      <c r="A801" s="85">
        <v>206002</v>
      </c>
      <c r="D801" s="83" t="str">
        <f t="shared" si="25"/>
        <v>IIEE-SJ - 206002</v>
      </c>
      <c r="E801" s="85" t="s">
        <v>694</v>
      </c>
    </row>
    <row r="802" spans="1:5" x14ac:dyDescent="0.25">
      <c r="A802" s="85">
        <v>206003</v>
      </c>
      <c r="D802" s="83" t="str">
        <f t="shared" si="25"/>
        <v>IIEE-SJ - 206003</v>
      </c>
      <c r="E802" s="85" t="s">
        <v>787</v>
      </c>
    </row>
    <row r="803" spans="1:5" x14ac:dyDescent="0.25">
      <c r="A803" s="85">
        <v>206004</v>
      </c>
      <c r="D803" s="83" t="str">
        <f t="shared" si="25"/>
        <v>IIEE-SJ - 206004</v>
      </c>
      <c r="E803" s="85" t="s">
        <v>788</v>
      </c>
    </row>
    <row r="804" spans="1:5" x14ac:dyDescent="0.25">
      <c r="D804" s="83"/>
    </row>
    <row r="805" spans="1:5" x14ac:dyDescent="0.25">
      <c r="A805" s="85">
        <v>207</v>
      </c>
      <c r="D805" s="83" t="str">
        <f t="shared" si="25"/>
        <v>IIEE-SJ - 207</v>
      </c>
      <c r="E805" s="85" t="s">
        <v>980</v>
      </c>
    </row>
    <row r="806" spans="1:5" x14ac:dyDescent="0.25">
      <c r="A806" s="85">
        <v>207001</v>
      </c>
      <c r="D806" s="83" t="str">
        <f t="shared" si="25"/>
        <v>IIEE-SJ - 207001</v>
      </c>
      <c r="E806" s="85" t="s">
        <v>695</v>
      </c>
    </row>
    <row r="807" spans="1:5" x14ac:dyDescent="0.25">
      <c r="A807" s="85">
        <v>207002</v>
      </c>
      <c r="D807" s="83" t="str">
        <f t="shared" si="25"/>
        <v>IIEE-SJ - 207002</v>
      </c>
      <c r="E807" s="85" t="s">
        <v>981</v>
      </c>
    </row>
    <row r="808" spans="1:5" x14ac:dyDescent="0.25">
      <c r="A808" s="85">
        <v>207003</v>
      </c>
      <c r="D808" s="83" t="str">
        <f t="shared" si="25"/>
        <v>IIEE-SJ - 207003</v>
      </c>
      <c r="E808" s="85" t="s">
        <v>789</v>
      </c>
    </row>
    <row r="809" spans="1:5" x14ac:dyDescent="0.25">
      <c r="A809" s="85">
        <v>207004</v>
      </c>
      <c r="D809" s="83" t="str">
        <f t="shared" si="25"/>
        <v>IIEE-SJ - 207004</v>
      </c>
      <c r="E809" s="85" t="s">
        <v>792</v>
      </c>
    </row>
    <row r="810" spans="1:5" x14ac:dyDescent="0.25">
      <c r="D810" s="83"/>
    </row>
    <row r="811" spans="1:5" x14ac:dyDescent="0.25">
      <c r="A811" s="85">
        <v>208</v>
      </c>
      <c r="D811" s="83" t="str">
        <f t="shared" si="25"/>
        <v>IIEE-SJ - 208</v>
      </c>
      <c r="E811" s="85" t="s">
        <v>982</v>
      </c>
    </row>
    <row r="812" spans="1:5" x14ac:dyDescent="0.25">
      <c r="A812" s="85">
        <v>208001</v>
      </c>
      <c r="D812" s="83" t="str">
        <f t="shared" si="25"/>
        <v>IIEE-SJ - 208001</v>
      </c>
      <c r="E812" s="85" t="s">
        <v>696</v>
      </c>
    </row>
    <row r="813" spans="1:5" x14ac:dyDescent="0.25">
      <c r="A813" s="85">
        <v>208001</v>
      </c>
      <c r="D813" s="83" t="str">
        <f t="shared" si="25"/>
        <v>IIEE-SJ - 208001</v>
      </c>
      <c r="E813" s="85" t="s">
        <v>983</v>
      </c>
    </row>
    <row r="814" spans="1:5" x14ac:dyDescent="0.25">
      <c r="D814" s="83"/>
    </row>
    <row r="815" spans="1:5" x14ac:dyDescent="0.25">
      <c r="A815" s="85">
        <v>209</v>
      </c>
      <c r="D815" s="83" t="str">
        <f t="shared" si="25"/>
        <v>IIEE-SJ - 209</v>
      </c>
      <c r="E815" s="85" t="s">
        <v>984</v>
      </c>
    </row>
    <row r="816" spans="1:5" x14ac:dyDescent="0.25">
      <c r="A816" s="85">
        <v>209001</v>
      </c>
      <c r="D816" s="83" t="str">
        <f t="shared" si="25"/>
        <v>IIEE-SJ - 209001</v>
      </c>
      <c r="E816" s="85" t="s">
        <v>697</v>
      </c>
    </row>
    <row r="817" spans="1:5" x14ac:dyDescent="0.25">
      <c r="A817" s="85">
        <v>209002</v>
      </c>
      <c r="D817" s="83" t="str">
        <f t="shared" si="25"/>
        <v>IIEE-SJ - 209002</v>
      </c>
      <c r="E817" s="85" t="s">
        <v>698</v>
      </c>
    </row>
    <row r="818" spans="1:5" x14ac:dyDescent="0.25">
      <c r="A818" s="85">
        <v>209003</v>
      </c>
      <c r="D818" s="83" t="str">
        <f t="shared" si="25"/>
        <v>IIEE-SJ - 209003</v>
      </c>
      <c r="E818" s="85" t="s">
        <v>699</v>
      </c>
    </row>
    <row r="819" spans="1:5" x14ac:dyDescent="0.25">
      <c r="A819" s="85">
        <v>209004</v>
      </c>
      <c r="D819" s="83" t="str">
        <f t="shared" si="25"/>
        <v>IIEE-SJ - 209004</v>
      </c>
      <c r="E819" s="85" t="s">
        <v>700</v>
      </c>
    </row>
    <row r="820" spans="1:5" x14ac:dyDescent="0.25">
      <c r="A820" s="85">
        <v>209005</v>
      </c>
      <c r="D820" s="83" t="str">
        <f t="shared" si="25"/>
        <v>IIEE-SJ - 209005</v>
      </c>
      <c r="E820" s="85" t="s">
        <v>801</v>
      </c>
    </row>
    <row r="821" spans="1:5" x14ac:dyDescent="0.25">
      <c r="A821" s="85">
        <v>209006</v>
      </c>
      <c r="D821" s="83" t="str">
        <f t="shared" si="25"/>
        <v>IIEE-SJ - 209006</v>
      </c>
      <c r="E821" s="85" t="s">
        <v>802</v>
      </c>
    </row>
    <row r="822" spans="1:5" x14ac:dyDescent="0.25">
      <c r="A822" s="85">
        <v>209007</v>
      </c>
      <c r="D822" s="83" t="str">
        <f t="shared" si="25"/>
        <v>IIEE-SJ - 209007</v>
      </c>
      <c r="E822" s="85" t="s">
        <v>803</v>
      </c>
    </row>
    <row r="823" spans="1:5" x14ac:dyDescent="0.25">
      <c r="A823" s="85">
        <v>209008</v>
      </c>
      <c r="D823" s="83" t="str">
        <f t="shared" si="25"/>
        <v>IIEE-SJ - 209008</v>
      </c>
      <c r="E823" s="85" t="s">
        <v>804</v>
      </c>
    </row>
    <row r="824" spans="1:5" x14ac:dyDescent="0.25">
      <c r="D824" s="83"/>
    </row>
    <row r="825" spans="1:5" x14ac:dyDescent="0.25">
      <c r="A825" s="85">
        <v>210</v>
      </c>
      <c r="D825" s="83" t="str">
        <f t="shared" si="25"/>
        <v>IIEE-SJ - 210</v>
      </c>
      <c r="E825" s="85" t="s">
        <v>985</v>
      </c>
    </row>
    <row r="826" spans="1:5" x14ac:dyDescent="0.25">
      <c r="A826" s="85">
        <v>210001</v>
      </c>
      <c r="D826" s="83" t="str">
        <f t="shared" si="25"/>
        <v>IIEE-SJ - 210001</v>
      </c>
      <c r="E826" s="85" t="s">
        <v>701</v>
      </c>
    </row>
    <row r="827" spans="1:5" x14ac:dyDescent="0.25">
      <c r="A827" s="85">
        <v>210002</v>
      </c>
      <c r="D827" s="83" t="str">
        <f t="shared" ref="D827:D890" si="26">CONCATENATE("IIEE-SJ - ",A827)</f>
        <v>IIEE-SJ - 210002</v>
      </c>
      <c r="E827" s="85" t="s">
        <v>702</v>
      </c>
    </row>
    <row r="828" spans="1:5" x14ac:dyDescent="0.25">
      <c r="A828" s="85">
        <v>210003</v>
      </c>
      <c r="D828" s="83" t="str">
        <f t="shared" si="26"/>
        <v>IIEE-SJ - 210003</v>
      </c>
      <c r="E828" s="85" t="s">
        <v>703</v>
      </c>
    </row>
    <row r="829" spans="1:5" x14ac:dyDescent="0.25">
      <c r="A829" s="85">
        <v>210004</v>
      </c>
      <c r="D829" s="83" t="str">
        <f t="shared" si="26"/>
        <v>IIEE-SJ - 210004</v>
      </c>
      <c r="E829" s="85" t="s">
        <v>704</v>
      </c>
    </row>
    <row r="830" spans="1:5" x14ac:dyDescent="0.25">
      <c r="A830" s="85">
        <v>210005</v>
      </c>
      <c r="D830" s="83" t="str">
        <f t="shared" si="26"/>
        <v>IIEE-SJ - 210005</v>
      </c>
      <c r="E830" s="85" t="s">
        <v>705</v>
      </c>
    </row>
    <row r="831" spans="1:5" x14ac:dyDescent="0.25">
      <c r="A831" s="85">
        <v>210006</v>
      </c>
      <c r="D831" s="83" t="str">
        <f t="shared" si="26"/>
        <v>IIEE-SJ - 210006</v>
      </c>
      <c r="E831" s="85" t="s">
        <v>706</v>
      </c>
    </row>
    <row r="832" spans="1:5" x14ac:dyDescent="0.25">
      <c r="A832" s="85">
        <v>210007</v>
      </c>
      <c r="D832" s="83" t="str">
        <f t="shared" si="26"/>
        <v>IIEE-SJ - 210007</v>
      </c>
      <c r="E832" s="85" t="s">
        <v>707</v>
      </c>
    </row>
    <row r="833" spans="1:5" x14ac:dyDescent="0.25">
      <c r="A833" s="85">
        <v>210008</v>
      </c>
      <c r="D833" s="83" t="str">
        <f t="shared" si="26"/>
        <v>IIEE-SJ - 210008</v>
      </c>
      <c r="E833" s="85" t="s">
        <v>708</v>
      </c>
    </row>
    <row r="834" spans="1:5" x14ac:dyDescent="0.25">
      <c r="D834" s="83"/>
    </row>
    <row r="835" spans="1:5" x14ac:dyDescent="0.25">
      <c r="A835" s="85">
        <v>211</v>
      </c>
      <c r="D835" s="83" t="str">
        <f t="shared" si="26"/>
        <v>IIEE-SJ - 211</v>
      </c>
      <c r="E835" s="85" t="s">
        <v>986</v>
      </c>
    </row>
    <row r="836" spans="1:5" x14ac:dyDescent="0.25">
      <c r="A836" s="85">
        <v>211001</v>
      </c>
      <c r="D836" s="83" t="str">
        <f t="shared" si="26"/>
        <v>IIEE-SJ - 211001</v>
      </c>
      <c r="E836" s="85" t="s">
        <v>709</v>
      </c>
    </row>
    <row r="837" spans="1:5" x14ac:dyDescent="0.25">
      <c r="A837" s="85">
        <v>211002</v>
      </c>
      <c r="D837" s="83" t="str">
        <f t="shared" si="26"/>
        <v>IIEE-SJ - 211002</v>
      </c>
      <c r="E837" s="85" t="s">
        <v>710</v>
      </c>
    </row>
    <row r="838" spans="1:5" x14ac:dyDescent="0.25">
      <c r="A838" s="85">
        <v>211003</v>
      </c>
      <c r="D838" s="83" t="str">
        <f t="shared" si="26"/>
        <v>IIEE-SJ - 211003</v>
      </c>
      <c r="E838" s="85" t="s">
        <v>711</v>
      </c>
    </row>
    <row r="839" spans="1:5" x14ac:dyDescent="0.25">
      <c r="A839" s="85">
        <v>211004</v>
      </c>
      <c r="D839" s="83" t="str">
        <f t="shared" si="26"/>
        <v>IIEE-SJ - 211004</v>
      </c>
      <c r="E839" s="85" t="s">
        <v>712</v>
      </c>
    </row>
    <row r="840" spans="1:5" x14ac:dyDescent="0.25">
      <c r="A840" s="85">
        <v>211005</v>
      </c>
      <c r="D840" s="83" t="str">
        <f t="shared" si="26"/>
        <v>IIEE-SJ - 211005</v>
      </c>
      <c r="E840" s="85" t="s">
        <v>713</v>
      </c>
    </row>
    <row r="841" spans="1:5" x14ac:dyDescent="0.25">
      <c r="A841" s="85">
        <v>211006</v>
      </c>
      <c r="D841" s="83" t="str">
        <f t="shared" si="26"/>
        <v>IIEE-SJ - 211006</v>
      </c>
      <c r="E841" s="85" t="s">
        <v>817</v>
      </c>
    </row>
    <row r="842" spans="1:5" x14ac:dyDescent="0.25">
      <c r="A842" s="85">
        <v>211007</v>
      </c>
      <c r="D842" s="83" t="str">
        <f t="shared" si="26"/>
        <v>IIEE-SJ - 211007</v>
      </c>
      <c r="E842" s="85" t="s">
        <v>818</v>
      </c>
    </row>
    <row r="843" spans="1:5" x14ac:dyDescent="0.25">
      <c r="A843" s="85">
        <v>211008</v>
      </c>
      <c r="D843" s="83" t="str">
        <f t="shared" si="26"/>
        <v>IIEE-SJ - 211008</v>
      </c>
      <c r="E843" s="85" t="s">
        <v>987</v>
      </c>
    </row>
    <row r="844" spans="1:5" x14ac:dyDescent="0.25">
      <c r="A844" s="85">
        <v>211009</v>
      </c>
      <c r="D844" s="83" t="str">
        <f t="shared" si="26"/>
        <v>IIEE-SJ - 211009</v>
      </c>
      <c r="E844" s="85" t="s">
        <v>988</v>
      </c>
    </row>
    <row r="845" spans="1:5" x14ac:dyDescent="0.25">
      <c r="D845" s="83"/>
    </row>
    <row r="846" spans="1:5" x14ac:dyDescent="0.25">
      <c r="A846" s="85">
        <v>212</v>
      </c>
      <c r="D846" s="83" t="str">
        <f t="shared" si="26"/>
        <v>IIEE-SJ - 212</v>
      </c>
      <c r="E846" s="85" t="s">
        <v>989</v>
      </c>
    </row>
    <row r="847" spans="1:5" x14ac:dyDescent="0.25">
      <c r="A847" s="85">
        <v>212001</v>
      </c>
      <c r="D847" s="83" t="str">
        <f t="shared" si="26"/>
        <v>IIEE-SJ - 212001</v>
      </c>
      <c r="E847" s="85" t="s">
        <v>714</v>
      </c>
    </row>
    <row r="848" spans="1:5" x14ac:dyDescent="0.25">
      <c r="A848" s="85">
        <v>212002</v>
      </c>
      <c r="D848" s="83" t="str">
        <f t="shared" si="26"/>
        <v>IIEE-SJ - 212002</v>
      </c>
      <c r="E848" s="85" t="s">
        <v>715</v>
      </c>
    </row>
    <row r="849" spans="1:5" x14ac:dyDescent="0.25">
      <c r="A849" s="85">
        <v>212003</v>
      </c>
      <c r="D849" s="83" t="str">
        <f t="shared" si="26"/>
        <v>IIEE-SJ - 212003</v>
      </c>
      <c r="E849" s="85" t="s">
        <v>716</v>
      </c>
    </row>
    <row r="850" spans="1:5" x14ac:dyDescent="0.25">
      <c r="A850" s="85">
        <v>212004</v>
      </c>
      <c r="D850" s="83" t="str">
        <f t="shared" si="26"/>
        <v>IIEE-SJ - 212004</v>
      </c>
      <c r="E850" s="85" t="s">
        <v>717</v>
      </c>
    </row>
    <row r="851" spans="1:5" x14ac:dyDescent="0.25">
      <c r="D851" s="83"/>
    </row>
    <row r="852" spans="1:5" x14ac:dyDescent="0.25">
      <c r="A852" s="85">
        <v>213</v>
      </c>
      <c r="D852" s="83" t="str">
        <f t="shared" si="26"/>
        <v>IIEE-SJ - 213</v>
      </c>
      <c r="E852" s="85" t="s">
        <v>990</v>
      </c>
    </row>
    <row r="853" spans="1:5" x14ac:dyDescent="0.25">
      <c r="A853" s="85">
        <v>213001</v>
      </c>
      <c r="D853" s="83" t="str">
        <f t="shared" si="26"/>
        <v>IIEE-SJ - 213001</v>
      </c>
      <c r="E853" s="85" t="s">
        <v>718</v>
      </c>
    </row>
    <row r="854" spans="1:5" x14ac:dyDescent="0.25">
      <c r="A854" s="85">
        <v>213002</v>
      </c>
      <c r="D854" s="83" t="str">
        <f t="shared" si="26"/>
        <v>IIEE-SJ - 213002</v>
      </c>
      <c r="E854" s="85" t="s">
        <v>719</v>
      </c>
    </row>
    <row r="855" spans="1:5" x14ac:dyDescent="0.25">
      <c r="A855" s="85">
        <v>213003</v>
      </c>
      <c r="D855" s="83" t="str">
        <f t="shared" si="26"/>
        <v>IIEE-SJ - 213003</v>
      </c>
      <c r="E855" s="85" t="s">
        <v>720</v>
      </c>
    </row>
    <row r="856" spans="1:5" x14ac:dyDescent="0.25">
      <c r="A856" s="85">
        <v>213004</v>
      </c>
      <c r="D856" s="83" t="str">
        <f t="shared" si="26"/>
        <v>IIEE-SJ - 213004</v>
      </c>
      <c r="E856" s="85" t="s">
        <v>721</v>
      </c>
    </row>
    <row r="857" spans="1:5" x14ac:dyDescent="0.25">
      <c r="A857" s="85">
        <v>213005</v>
      </c>
      <c r="D857" s="83" t="str">
        <f t="shared" si="26"/>
        <v>IIEE-SJ - 213005</v>
      </c>
      <c r="E857" s="85" t="s">
        <v>722</v>
      </c>
    </row>
    <row r="858" spans="1:5" x14ac:dyDescent="0.25">
      <c r="A858" s="85">
        <v>213006</v>
      </c>
      <c r="D858" s="83" t="str">
        <f t="shared" si="26"/>
        <v>IIEE-SJ - 213006</v>
      </c>
      <c r="E858" s="85" t="s">
        <v>723</v>
      </c>
    </row>
    <row r="859" spans="1:5" x14ac:dyDescent="0.25">
      <c r="A859" s="85">
        <v>213007</v>
      </c>
      <c r="D859" s="83" t="str">
        <f t="shared" si="26"/>
        <v>IIEE-SJ - 213007</v>
      </c>
      <c r="E859" s="85" t="s">
        <v>724</v>
      </c>
    </row>
    <row r="860" spans="1:5" x14ac:dyDescent="0.25">
      <c r="A860" s="85">
        <v>213008</v>
      </c>
      <c r="D860" s="83" t="str">
        <f t="shared" si="26"/>
        <v>IIEE-SJ - 213008</v>
      </c>
      <c r="E860" s="85" t="s">
        <v>725</v>
      </c>
    </row>
    <row r="861" spans="1:5" x14ac:dyDescent="0.25">
      <c r="D861" s="83"/>
    </row>
    <row r="862" spans="1:5" x14ac:dyDescent="0.25">
      <c r="A862" s="85">
        <v>214</v>
      </c>
      <c r="D862" s="83" t="str">
        <f t="shared" si="26"/>
        <v>IIEE-SJ - 214</v>
      </c>
      <c r="E862" s="85" t="s">
        <v>991</v>
      </c>
    </row>
    <row r="863" spans="1:5" x14ac:dyDescent="0.25">
      <c r="A863" s="85">
        <v>214001</v>
      </c>
      <c r="D863" s="83" t="str">
        <f t="shared" si="26"/>
        <v>IIEE-SJ - 214001</v>
      </c>
      <c r="E863" s="85" t="s">
        <v>726</v>
      </c>
    </row>
    <row r="864" spans="1:5" x14ac:dyDescent="0.25">
      <c r="A864" s="85">
        <v>214002</v>
      </c>
      <c r="D864" s="83" t="str">
        <f t="shared" si="26"/>
        <v>IIEE-SJ - 214002</v>
      </c>
      <c r="E864" s="85" t="s">
        <v>727</v>
      </c>
    </row>
    <row r="865" spans="1:5" x14ac:dyDescent="0.25">
      <c r="A865" s="85">
        <v>214003</v>
      </c>
      <c r="D865" s="83" t="str">
        <f t="shared" si="26"/>
        <v>IIEE-SJ - 214003</v>
      </c>
      <c r="E865" s="85" t="s">
        <v>728</v>
      </c>
    </row>
    <row r="866" spans="1:5" x14ac:dyDescent="0.25">
      <c r="A866" s="85">
        <v>214004</v>
      </c>
      <c r="D866" s="83" t="str">
        <f t="shared" si="26"/>
        <v>IIEE-SJ - 214004</v>
      </c>
      <c r="E866" s="85" t="s">
        <v>729</v>
      </c>
    </row>
    <row r="867" spans="1:5" x14ac:dyDescent="0.25">
      <c r="A867" s="85">
        <v>214005</v>
      </c>
      <c r="D867" s="83" t="str">
        <f t="shared" si="26"/>
        <v>IIEE-SJ - 214005</v>
      </c>
      <c r="E867" s="85" t="s">
        <v>730</v>
      </c>
    </row>
    <row r="868" spans="1:5" x14ac:dyDescent="0.25">
      <c r="A868" s="85">
        <v>214006</v>
      </c>
      <c r="D868" s="83" t="str">
        <f t="shared" si="26"/>
        <v>IIEE-SJ - 214006</v>
      </c>
      <c r="E868" s="85" t="s">
        <v>731</v>
      </c>
    </row>
    <row r="869" spans="1:5" x14ac:dyDescent="0.25">
      <c r="D869" s="83"/>
    </row>
    <row r="870" spans="1:5" x14ac:dyDescent="0.25">
      <c r="A870" s="85">
        <v>215</v>
      </c>
      <c r="D870" s="83" t="str">
        <f t="shared" si="26"/>
        <v>IIEE-SJ - 215</v>
      </c>
      <c r="E870" s="85" t="s">
        <v>992</v>
      </c>
    </row>
    <row r="871" spans="1:5" x14ac:dyDescent="0.25">
      <c r="A871" s="85">
        <v>215001</v>
      </c>
      <c r="D871" s="83" t="str">
        <f t="shared" si="26"/>
        <v>IIEE-SJ - 215001</v>
      </c>
      <c r="E871" s="85" t="s">
        <v>732</v>
      </c>
    </row>
    <row r="872" spans="1:5" x14ac:dyDescent="0.25">
      <c r="A872" s="85">
        <v>215002</v>
      </c>
      <c r="D872" s="83" t="str">
        <f t="shared" si="26"/>
        <v>IIEE-SJ - 215002</v>
      </c>
      <c r="E872" s="85" t="s">
        <v>733</v>
      </c>
    </row>
    <row r="873" spans="1:5" x14ac:dyDescent="0.25">
      <c r="A873" s="85">
        <v>215003</v>
      </c>
      <c r="D873" s="83" t="str">
        <f t="shared" si="26"/>
        <v>IIEE-SJ - 215003</v>
      </c>
      <c r="E873" s="85" t="s">
        <v>734</v>
      </c>
    </row>
    <row r="874" spans="1:5" x14ac:dyDescent="0.25">
      <c r="A874" s="85">
        <v>215004</v>
      </c>
      <c r="D874" s="83" t="str">
        <f t="shared" si="26"/>
        <v>IIEE-SJ - 215004</v>
      </c>
      <c r="E874" s="85" t="s">
        <v>735</v>
      </c>
    </row>
    <row r="875" spans="1:5" x14ac:dyDescent="0.25">
      <c r="A875" s="85">
        <v>215005</v>
      </c>
      <c r="D875" s="83" t="str">
        <f t="shared" si="26"/>
        <v>IIEE-SJ - 215005</v>
      </c>
      <c r="E875" s="85" t="s">
        <v>736</v>
      </c>
    </row>
    <row r="876" spans="1:5" x14ac:dyDescent="0.25">
      <c r="A876" s="85">
        <v>215006</v>
      </c>
      <c r="D876" s="83" t="str">
        <f t="shared" si="26"/>
        <v>IIEE-SJ - 215006</v>
      </c>
      <c r="E876" s="85" t="s">
        <v>737</v>
      </c>
    </row>
    <row r="877" spans="1:5" x14ac:dyDescent="0.25">
      <c r="D877" s="83"/>
    </row>
    <row r="878" spans="1:5" x14ac:dyDescent="0.25">
      <c r="A878" s="85">
        <v>216</v>
      </c>
      <c r="D878" s="83" t="str">
        <f t="shared" si="26"/>
        <v>IIEE-SJ - 216</v>
      </c>
      <c r="E878" s="85" t="s">
        <v>993</v>
      </c>
    </row>
    <row r="879" spans="1:5" x14ac:dyDescent="0.25">
      <c r="A879" s="85">
        <v>216001</v>
      </c>
      <c r="D879" s="83" t="str">
        <f t="shared" si="26"/>
        <v>IIEE-SJ - 216001</v>
      </c>
      <c r="E879" s="85" t="s">
        <v>738</v>
      </c>
    </row>
    <row r="880" spans="1:5" x14ac:dyDescent="0.25">
      <c r="A880" s="85">
        <v>216002</v>
      </c>
      <c r="D880" s="83" t="str">
        <f t="shared" si="26"/>
        <v>IIEE-SJ - 216002</v>
      </c>
      <c r="E880" s="85" t="s">
        <v>739</v>
      </c>
    </row>
    <row r="881" spans="1:5" x14ac:dyDescent="0.25">
      <c r="A881" s="85">
        <v>216003</v>
      </c>
      <c r="D881" s="83" t="str">
        <f t="shared" si="26"/>
        <v>IIEE-SJ - 216003</v>
      </c>
      <c r="E881" s="85" t="s">
        <v>740</v>
      </c>
    </row>
    <row r="882" spans="1:5" x14ac:dyDescent="0.25">
      <c r="A882" s="85">
        <v>216004</v>
      </c>
      <c r="D882" s="83" t="str">
        <f t="shared" si="26"/>
        <v>IIEE-SJ - 216004</v>
      </c>
      <c r="E882" s="85" t="s">
        <v>741</v>
      </c>
    </row>
    <row r="883" spans="1:5" x14ac:dyDescent="0.25">
      <c r="A883" s="85">
        <v>216005</v>
      </c>
      <c r="D883" s="83" t="str">
        <f t="shared" si="26"/>
        <v>IIEE-SJ - 216005</v>
      </c>
      <c r="E883" s="85" t="s">
        <v>742</v>
      </c>
    </row>
    <row r="884" spans="1:5" x14ac:dyDescent="0.25">
      <c r="D884" s="83"/>
    </row>
    <row r="885" spans="1:5" x14ac:dyDescent="0.25">
      <c r="A885" s="85">
        <v>217</v>
      </c>
      <c r="D885" s="83" t="str">
        <f t="shared" si="26"/>
        <v>IIEE-SJ - 217</v>
      </c>
      <c r="E885" s="85" t="s">
        <v>994</v>
      </c>
    </row>
    <row r="886" spans="1:5" x14ac:dyDescent="0.25">
      <c r="A886" s="85">
        <v>217001</v>
      </c>
      <c r="D886" s="83" t="str">
        <f t="shared" si="26"/>
        <v>IIEE-SJ - 217001</v>
      </c>
      <c r="E886" s="85" t="s">
        <v>743</v>
      </c>
    </row>
    <row r="887" spans="1:5" x14ac:dyDescent="0.25">
      <c r="A887" s="85">
        <v>217002</v>
      </c>
      <c r="D887" s="83" t="str">
        <f t="shared" si="26"/>
        <v>IIEE-SJ - 217002</v>
      </c>
      <c r="E887" s="85" t="s">
        <v>744</v>
      </c>
    </row>
    <row r="888" spans="1:5" x14ac:dyDescent="0.25">
      <c r="D888" s="83"/>
    </row>
    <row r="889" spans="1:5" x14ac:dyDescent="0.25">
      <c r="A889" s="85">
        <v>218</v>
      </c>
      <c r="D889" s="83" t="str">
        <f t="shared" si="26"/>
        <v>IIEE-SJ - 218</v>
      </c>
      <c r="E889" s="85" t="s">
        <v>942</v>
      </c>
    </row>
    <row r="890" spans="1:5" x14ac:dyDescent="0.25">
      <c r="A890" s="85">
        <v>218001</v>
      </c>
      <c r="D890" s="83" t="str">
        <f t="shared" si="26"/>
        <v>IIEE-SJ - 218001</v>
      </c>
      <c r="E890" s="85" t="s">
        <v>745</v>
      </c>
    </row>
    <row r="891" spans="1:5" x14ac:dyDescent="0.25">
      <c r="A891" s="85">
        <v>218002</v>
      </c>
      <c r="D891" s="83" t="str">
        <f t="shared" ref="D891:D953" si="27">CONCATENATE("IIEE-SJ - ",A891)</f>
        <v>IIEE-SJ - 218002</v>
      </c>
      <c r="E891" s="85" t="s">
        <v>746</v>
      </c>
    </row>
    <row r="892" spans="1:5" x14ac:dyDescent="0.25">
      <c r="A892" s="85">
        <v>218003</v>
      </c>
      <c r="D892" s="83" t="str">
        <f t="shared" si="27"/>
        <v>IIEE-SJ - 218003</v>
      </c>
      <c r="E892" s="85" t="s">
        <v>747</v>
      </c>
    </row>
    <row r="893" spans="1:5" x14ac:dyDescent="0.25">
      <c r="D893" s="83"/>
    </row>
    <row r="894" spans="1:5" x14ac:dyDescent="0.25">
      <c r="A894" s="85">
        <v>219</v>
      </c>
      <c r="D894" s="83" t="str">
        <f t="shared" si="27"/>
        <v>IIEE-SJ - 219</v>
      </c>
      <c r="E894" s="85" t="s">
        <v>995</v>
      </c>
    </row>
    <row r="895" spans="1:5" x14ac:dyDescent="0.25">
      <c r="A895" s="85">
        <v>219001</v>
      </c>
      <c r="D895" s="83" t="str">
        <f t="shared" si="27"/>
        <v>IIEE-SJ - 219001</v>
      </c>
      <c r="E895" s="85" t="s">
        <v>996</v>
      </c>
    </row>
    <row r="896" spans="1:5" x14ac:dyDescent="0.25">
      <c r="A896" s="85">
        <v>219002</v>
      </c>
      <c r="D896" s="83" t="str">
        <f t="shared" si="27"/>
        <v>IIEE-SJ - 219002</v>
      </c>
      <c r="E896" s="85" t="s">
        <v>997</v>
      </c>
    </row>
    <row r="897" spans="1:5" x14ac:dyDescent="0.25">
      <c r="A897" s="85">
        <v>219003</v>
      </c>
      <c r="D897" s="83" t="str">
        <f t="shared" si="27"/>
        <v>IIEE-SJ - 219003</v>
      </c>
      <c r="E897" s="85" t="s">
        <v>998</v>
      </c>
    </row>
    <row r="898" spans="1:5" x14ac:dyDescent="0.25">
      <c r="A898" s="85">
        <v>219004</v>
      </c>
      <c r="D898" s="83" t="str">
        <f t="shared" si="27"/>
        <v>IIEE-SJ - 219004</v>
      </c>
      <c r="E898" s="85" t="s">
        <v>999</v>
      </c>
    </row>
    <row r="899" spans="1:5" x14ac:dyDescent="0.25">
      <c r="A899" s="85">
        <v>219005</v>
      </c>
      <c r="D899" s="83" t="str">
        <f t="shared" si="27"/>
        <v>IIEE-SJ - 219005</v>
      </c>
      <c r="E899" s="85" t="s">
        <v>1000</v>
      </c>
    </row>
    <row r="900" spans="1:5" x14ac:dyDescent="0.25">
      <c r="D900" s="83"/>
    </row>
    <row r="901" spans="1:5" x14ac:dyDescent="0.25">
      <c r="A901" s="85">
        <v>220</v>
      </c>
      <c r="D901" s="83" t="str">
        <f t="shared" si="27"/>
        <v>IIEE-SJ - 220</v>
      </c>
      <c r="E901" s="85" t="s">
        <v>1001</v>
      </c>
    </row>
    <row r="902" spans="1:5" x14ac:dyDescent="0.25">
      <c r="A902" s="85">
        <v>220001</v>
      </c>
      <c r="D902" s="83" t="str">
        <f t="shared" si="27"/>
        <v>IIEE-SJ - 220001</v>
      </c>
      <c r="E902" s="85" t="s">
        <v>748</v>
      </c>
    </row>
    <row r="903" spans="1:5" x14ac:dyDescent="0.25">
      <c r="A903" s="85">
        <v>220002</v>
      </c>
      <c r="D903" s="83" t="str">
        <f t="shared" si="27"/>
        <v>IIEE-SJ - 220002</v>
      </c>
      <c r="E903" s="85" t="s">
        <v>749</v>
      </c>
    </row>
    <row r="904" spans="1:5" x14ac:dyDescent="0.25">
      <c r="A904" s="85">
        <v>220003</v>
      </c>
      <c r="D904" s="83" t="str">
        <f t="shared" si="27"/>
        <v>IIEE-SJ - 220003</v>
      </c>
      <c r="E904" s="85" t="s">
        <v>750</v>
      </c>
    </row>
    <row r="905" spans="1:5" x14ac:dyDescent="0.25">
      <c r="A905" s="85">
        <v>220004</v>
      </c>
      <c r="D905" s="83" t="str">
        <f t="shared" si="27"/>
        <v>IIEE-SJ - 220004</v>
      </c>
      <c r="E905" s="85" t="s">
        <v>751</v>
      </c>
    </row>
    <row r="906" spans="1:5" x14ac:dyDescent="0.25">
      <c r="A906" s="85">
        <v>220005</v>
      </c>
      <c r="D906" s="83" t="str">
        <f t="shared" si="27"/>
        <v>IIEE-SJ - 220005</v>
      </c>
      <c r="E906" s="85" t="s">
        <v>752</v>
      </c>
    </row>
    <row r="907" spans="1:5" x14ac:dyDescent="0.25">
      <c r="A907" s="85">
        <v>220006</v>
      </c>
      <c r="D907" s="83" t="str">
        <f t="shared" si="27"/>
        <v>IIEE-SJ - 220006</v>
      </c>
      <c r="E907" s="85" t="s">
        <v>753</v>
      </c>
    </row>
    <row r="908" spans="1:5" x14ac:dyDescent="0.25">
      <c r="D908" s="83"/>
    </row>
    <row r="909" spans="1:5" x14ac:dyDescent="0.25">
      <c r="A909" s="85">
        <v>221</v>
      </c>
      <c r="D909" s="83" t="str">
        <f t="shared" si="27"/>
        <v>IIEE-SJ - 221</v>
      </c>
      <c r="E909" s="85" t="s">
        <v>1002</v>
      </c>
    </row>
    <row r="910" spans="1:5" x14ac:dyDescent="0.25">
      <c r="A910" s="85">
        <v>221001</v>
      </c>
      <c r="D910" s="83" t="str">
        <f t="shared" si="27"/>
        <v>IIEE-SJ - 221001</v>
      </c>
      <c r="E910" s="85" t="s">
        <v>754</v>
      </c>
    </row>
    <row r="911" spans="1:5" x14ac:dyDescent="0.25">
      <c r="A911" s="85">
        <v>221002</v>
      </c>
      <c r="D911" s="83" t="str">
        <f t="shared" si="27"/>
        <v>IIEE-SJ - 221002</v>
      </c>
      <c r="E911" s="85" t="s">
        <v>755</v>
      </c>
    </row>
    <row r="912" spans="1:5" x14ac:dyDescent="0.25">
      <c r="A912" s="85">
        <v>221003</v>
      </c>
      <c r="D912" s="83" t="str">
        <f t="shared" si="27"/>
        <v>IIEE-SJ - 221003</v>
      </c>
      <c r="E912" s="85" t="s">
        <v>756</v>
      </c>
    </row>
    <row r="913" spans="1:5" x14ac:dyDescent="0.25">
      <c r="A913" s="85">
        <v>221004</v>
      </c>
      <c r="D913" s="83" t="str">
        <f t="shared" si="27"/>
        <v>IIEE-SJ - 221004</v>
      </c>
      <c r="E913" s="85" t="s">
        <v>757</v>
      </c>
    </row>
    <row r="914" spans="1:5" x14ac:dyDescent="0.25">
      <c r="A914" s="85">
        <v>221005</v>
      </c>
      <c r="D914" s="83" t="str">
        <f t="shared" si="27"/>
        <v>IIEE-SJ - 221005</v>
      </c>
      <c r="E914" s="85" t="s">
        <v>758</v>
      </c>
    </row>
    <row r="915" spans="1:5" x14ac:dyDescent="0.25">
      <c r="A915" s="85">
        <v>221006</v>
      </c>
      <c r="D915" s="83" t="str">
        <f t="shared" si="27"/>
        <v>IIEE-SJ - 221006</v>
      </c>
      <c r="E915" s="85" t="s">
        <v>759</v>
      </c>
    </row>
    <row r="916" spans="1:5" x14ac:dyDescent="0.25">
      <c r="D916" s="83"/>
    </row>
    <row r="917" spans="1:5" x14ac:dyDescent="0.25">
      <c r="A917" s="85">
        <v>222</v>
      </c>
      <c r="D917" s="83" t="str">
        <f t="shared" si="27"/>
        <v>IIEE-SJ - 222</v>
      </c>
      <c r="E917" s="85" t="s">
        <v>1003</v>
      </c>
    </row>
    <row r="918" spans="1:5" x14ac:dyDescent="0.25">
      <c r="A918" s="85">
        <v>222001</v>
      </c>
      <c r="D918" s="83" t="str">
        <f t="shared" si="27"/>
        <v>IIEE-SJ - 222001</v>
      </c>
      <c r="E918" s="85" t="s">
        <v>760</v>
      </c>
    </row>
    <row r="919" spans="1:5" x14ac:dyDescent="0.25">
      <c r="A919" s="85">
        <v>222002</v>
      </c>
      <c r="D919" s="83" t="str">
        <f t="shared" si="27"/>
        <v>IIEE-SJ - 222002</v>
      </c>
      <c r="E919" s="85" t="s">
        <v>761</v>
      </c>
    </row>
    <row r="920" spans="1:5" x14ac:dyDescent="0.25">
      <c r="A920" s="85">
        <v>222003</v>
      </c>
      <c r="D920" s="83" t="str">
        <f t="shared" si="27"/>
        <v>IIEE-SJ - 222003</v>
      </c>
      <c r="E920" s="85" t="s">
        <v>762</v>
      </c>
    </row>
    <row r="921" spans="1:5" x14ac:dyDescent="0.25">
      <c r="A921" s="85">
        <v>222004</v>
      </c>
      <c r="D921" s="83" t="str">
        <f t="shared" si="27"/>
        <v>IIEE-SJ - 222004</v>
      </c>
      <c r="E921" s="85" t="s">
        <v>763</v>
      </c>
    </row>
    <row r="922" spans="1:5" x14ac:dyDescent="0.25">
      <c r="A922" s="85">
        <v>222005</v>
      </c>
      <c r="D922" s="83" t="str">
        <f t="shared" si="27"/>
        <v>IIEE-SJ - 222005</v>
      </c>
      <c r="E922" s="85" t="s">
        <v>764</v>
      </c>
    </row>
    <row r="923" spans="1:5" x14ac:dyDescent="0.25">
      <c r="A923" s="85">
        <v>222006</v>
      </c>
      <c r="D923" s="83" t="str">
        <f t="shared" si="27"/>
        <v>IIEE-SJ - 222006</v>
      </c>
      <c r="E923" s="85" t="s">
        <v>765</v>
      </c>
    </row>
    <row r="924" spans="1:5" x14ac:dyDescent="0.25">
      <c r="A924" s="85">
        <v>222007</v>
      </c>
      <c r="D924" s="83" t="str">
        <f t="shared" si="27"/>
        <v>IIEE-SJ - 222007</v>
      </c>
      <c r="E924" s="85" t="s">
        <v>766</v>
      </c>
    </row>
    <row r="925" spans="1:5" x14ac:dyDescent="0.25">
      <c r="A925" s="85">
        <v>222008</v>
      </c>
      <c r="D925" s="83" t="str">
        <f t="shared" si="27"/>
        <v>IIEE-SJ - 222008</v>
      </c>
      <c r="E925" s="85" t="s">
        <v>767</v>
      </c>
    </row>
    <row r="926" spans="1:5" x14ac:dyDescent="0.25">
      <c r="A926" s="85">
        <v>222009</v>
      </c>
      <c r="D926" s="83" t="str">
        <f t="shared" si="27"/>
        <v>IIEE-SJ - 222009</v>
      </c>
      <c r="E926" s="85" t="s">
        <v>768</v>
      </c>
    </row>
    <row r="927" spans="1:5" x14ac:dyDescent="0.25">
      <c r="A927" s="85">
        <v>222010</v>
      </c>
      <c r="D927" s="83" t="str">
        <f t="shared" si="27"/>
        <v>IIEE-SJ - 222010</v>
      </c>
      <c r="E927" s="85" t="s">
        <v>769</v>
      </c>
    </row>
    <row r="928" spans="1:5" x14ac:dyDescent="0.25">
      <c r="A928" s="85">
        <v>222011</v>
      </c>
      <c r="D928" s="83" t="str">
        <f t="shared" si="27"/>
        <v>IIEE-SJ - 222011</v>
      </c>
      <c r="E928" s="85" t="s">
        <v>770</v>
      </c>
    </row>
    <row r="929" spans="1:5" x14ac:dyDescent="0.25">
      <c r="A929" s="85">
        <v>222012</v>
      </c>
      <c r="D929" s="83" t="str">
        <f t="shared" si="27"/>
        <v>IIEE-SJ - 222012</v>
      </c>
      <c r="E929" s="85" t="s">
        <v>771</v>
      </c>
    </row>
    <row r="930" spans="1:5" x14ac:dyDescent="0.25">
      <c r="A930" s="85">
        <v>222013</v>
      </c>
      <c r="D930" s="83" t="str">
        <f t="shared" si="27"/>
        <v>IIEE-SJ - 222013</v>
      </c>
      <c r="E930" s="85" t="s">
        <v>772</v>
      </c>
    </row>
    <row r="931" spans="1:5" x14ac:dyDescent="0.25">
      <c r="A931" s="85">
        <v>222014</v>
      </c>
      <c r="D931" s="83" t="str">
        <f t="shared" si="27"/>
        <v>IIEE-SJ - 222014</v>
      </c>
      <c r="E931" s="85" t="s">
        <v>773</v>
      </c>
    </row>
    <row r="932" spans="1:5" x14ac:dyDescent="0.25">
      <c r="A932" s="85">
        <v>222015</v>
      </c>
      <c r="D932" s="83" t="str">
        <f t="shared" si="27"/>
        <v>IIEE-SJ - 222015</v>
      </c>
      <c r="E932" s="85" t="s">
        <v>774</v>
      </c>
    </row>
    <row r="933" spans="1:5" x14ac:dyDescent="0.25">
      <c r="A933" s="85">
        <v>222016</v>
      </c>
      <c r="D933" s="83" t="str">
        <f t="shared" si="27"/>
        <v>IIEE-SJ - 222016</v>
      </c>
      <c r="E933" s="85" t="s">
        <v>775</v>
      </c>
    </row>
    <row r="934" spans="1:5" x14ac:dyDescent="0.25">
      <c r="D934" s="83"/>
    </row>
    <row r="935" spans="1:5" x14ac:dyDescent="0.25">
      <c r="A935" s="85">
        <v>223</v>
      </c>
      <c r="D935" s="83" t="str">
        <f t="shared" si="27"/>
        <v>IIEE-SJ - 223</v>
      </c>
      <c r="E935" s="85" t="s">
        <v>1004</v>
      </c>
    </row>
    <row r="936" spans="1:5" x14ac:dyDescent="0.25">
      <c r="A936" s="85">
        <v>223001</v>
      </c>
      <c r="D936" s="83" t="str">
        <f t="shared" si="27"/>
        <v>IIEE-SJ - 223001</v>
      </c>
      <c r="E936" s="85" t="s">
        <v>776</v>
      </c>
    </row>
    <row r="937" spans="1:5" x14ac:dyDescent="0.25">
      <c r="A937" s="85">
        <v>223002</v>
      </c>
      <c r="D937" s="83" t="str">
        <f t="shared" si="27"/>
        <v>IIEE-SJ - 223002</v>
      </c>
      <c r="E937" s="85" t="s">
        <v>777</v>
      </c>
    </row>
    <row r="938" spans="1:5" x14ac:dyDescent="0.25">
      <c r="A938" s="85">
        <v>223003</v>
      </c>
      <c r="D938" s="83" t="str">
        <f t="shared" si="27"/>
        <v>IIEE-SJ - 223003</v>
      </c>
      <c r="E938" s="85" t="s">
        <v>778</v>
      </c>
    </row>
    <row r="939" spans="1:5" x14ac:dyDescent="0.25">
      <c r="A939" s="85">
        <v>223004</v>
      </c>
      <c r="D939" s="83" t="str">
        <f t="shared" si="27"/>
        <v>IIEE-SJ - 223004</v>
      </c>
      <c r="E939" s="85" t="s">
        <v>779</v>
      </c>
    </row>
    <row r="940" spans="1:5" x14ac:dyDescent="0.25">
      <c r="A940" s="85">
        <v>223005</v>
      </c>
      <c r="D940" s="83" t="str">
        <f t="shared" si="27"/>
        <v>IIEE-SJ - 223005</v>
      </c>
      <c r="E940" s="85" t="s">
        <v>780</v>
      </c>
    </row>
    <row r="941" spans="1:5" x14ac:dyDescent="0.25">
      <c r="A941" s="85">
        <v>223006</v>
      </c>
      <c r="D941" s="83" t="str">
        <f t="shared" si="27"/>
        <v>IIEE-SJ - 223006</v>
      </c>
      <c r="E941" s="85" t="s">
        <v>781</v>
      </c>
    </row>
    <row r="942" spans="1:5" x14ac:dyDescent="0.25">
      <c r="A942" s="85">
        <v>223007</v>
      </c>
      <c r="D942" s="83" t="str">
        <f t="shared" si="27"/>
        <v>IIEE-SJ - 223007</v>
      </c>
      <c r="E942" s="85" t="s">
        <v>782</v>
      </c>
    </row>
    <row r="943" spans="1:5" x14ac:dyDescent="0.25">
      <c r="A943" s="85">
        <v>223008</v>
      </c>
      <c r="D943" s="83" t="str">
        <f t="shared" si="27"/>
        <v>IIEE-SJ - 223008</v>
      </c>
      <c r="E943" s="85" t="s">
        <v>783</v>
      </c>
    </row>
    <row r="944" spans="1:5" x14ac:dyDescent="0.25">
      <c r="A944" s="85">
        <v>223009</v>
      </c>
      <c r="D944" s="83" t="str">
        <f t="shared" si="27"/>
        <v>IIEE-SJ - 223009</v>
      </c>
      <c r="E944" s="85" t="s">
        <v>784</v>
      </c>
    </row>
    <row r="945" spans="1:5" x14ac:dyDescent="0.25">
      <c r="A945" s="85">
        <v>223010</v>
      </c>
      <c r="D945" s="83" t="str">
        <f t="shared" si="27"/>
        <v>IIEE-SJ - 223010</v>
      </c>
      <c r="E945" s="85" t="s">
        <v>785</v>
      </c>
    </row>
    <row r="946" spans="1:5" x14ac:dyDescent="0.25">
      <c r="D946" s="83"/>
    </row>
    <row r="947" spans="1:5" x14ac:dyDescent="0.25">
      <c r="A947" s="85">
        <v>224</v>
      </c>
      <c r="D947" s="83" t="str">
        <f t="shared" si="27"/>
        <v>IIEE-SJ - 224</v>
      </c>
      <c r="E947" s="85" t="s">
        <v>406</v>
      </c>
    </row>
    <row r="948" spans="1:5" x14ac:dyDescent="0.25">
      <c r="A948" s="85">
        <v>224001</v>
      </c>
      <c r="D948" s="83" t="str">
        <f t="shared" si="27"/>
        <v>IIEE-SJ - 224001</v>
      </c>
      <c r="E948" s="85" t="s">
        <v>790</v>
      </c>
    </row>
    <row r="949" spans="1:5" x14ac:dyDescent="0.25">
      <c r="A949" s="85">
        <v>224002</v>
      </c>
      <c r="D949" s="83" t="str">
        <f t="shared" si="27"/>
        <v>IIEE-SJ - 224002</v>
      </c>
      <c r="E949" s="85" t="s">
        <v>791</v>
      </c>
    </row>
    <row r="950" spans="1:5" x14ac:dyDescent="0.25">
      <c r="D950" s="83"/>
    </row>
    <row r="951" spans="1:5" x14ac:dyDescent="0.25">
      <c r="A951" s="85">
        <v>225</v>
      </c>
      <c r="D951" s="83" t="str">
        <f t="shared" si="27"/>
        <v>IIEE-SJ - 225</v>
      </c>
      <c r="E951" s="85" t="s">
        <v>1005</v>
      </c>
    </row>
    <row r="952" spans="1:5" x14ac:dyDescent="0.25">
      <c r="A952" s="85">
        <v>225001</v>
      </c>
      <c r="D952" s="83" t="str">
        <f t="shared" si="27"/>
        <v>IIEE-SJ - 225001</v>
      </c>
      <c r="E952" s="85" t="s">
        <v>812</v>
      </c>
    </row>
    <row r="953" spans="1:5" x14ac:dyDescent="0.25">
      <c r="A953" s="85">
        <v>225002</v>
      </c>
      <c r="D953" s="83" t="str">
        <f t="shared" si="27"/>
        <v>IIEE-SJ - 225002</v>
      </c>
      <c r="E953" s="85" t="s">
        <v>813</v>
      </c>
    </row>
    <row r="954" spans="1:5" x14ac:dyDescent="0.25">
      <c r="D954" s="83"/>
    </row>
    <row r="955" spans="1:5" x14ac:dyDescent="0.25">
      <c r="A955" s="85">
        <v>226</v>
      </c>
      <c r="D955" s="83" t="str">
        <f t="shared" ref="D955:D969" si="28">CONCATENATE("IIEE-SJ - ",A955)</f>
        <v>IIEE-SJ - 226</v>
      </c>
      <c r="E955" s="85" t="s">
        <v>1006</v>
      </c>
    </row>
    <row r="956" spans="1:5" x14ac:dyDescent="0.25">
      <c r="A956" s="85">
        <v>226001</v>
      </c>
      <c r="D956" s="83" t="str">
        <f t="shared" si="28"/>
        <v>IIEE-SJ - 226001</v>
      </c>
      <c r="E956" s="85" t="s">
        <v>798</v>
      </c>
    </row>
    <row r="957" spans="1:5" x14ac:dyDescent="0.25">
      <c r="A957" s="85">
        <v>226002</v>
      </c>
      <c r="D957" s="83" t="str">
        <f t="shared" si="28"/>
        <v>IIEE-SJ - 226002</v>
      </c>
      <c r="E957" s="85" t="s">
        <v>799</v>
      </c>
    </row>
    <row r="958" spans="1:5" x14ac:dyDescent="0.25">
      <c r="A958" s="85">
        <v>226003</v>
      </c>
      <c r="D958" s="83" t="str">
        <f t="shared" si="28"/>
        <v>IIEE-SJ - 226003</v>
      </c>
      <c r="E958" s="85" t="s">
        <v>800</v>
      </c>
    </row>
    <row r="959" spans="1:5" x14ac:dyDescent="0.25">
      <c r="A959" s="85">
        <v>226004</v>
      </c>
      <c r="D959" s="83" t="str">
        <f t="shared" si="28"/>
        <v>IIEE-SJ - 226004</v>
      </c>
      <c r="E959" s="85" t="s">
        <v>814</v>
      </c>
    </row>
    <row r="960" spans="1:5" x14ac:dyDescent="0.25">
      <c r="A960" s="85">
        <v>226005</v>
      </c>
      <c r="D960" s="83" t="str">
        <f t="shared" si="28"/>
        <v>IIEE-SJ - 226005</v>
      </c>
      <c r="E960" s="85" t="s">
        <v>815</v>
      </c>
    </row>
    <row r="961" spans="1:5" x14ac:dyDescent="0.25">
      <c r="D961" s="83"/>
    </row>
    <row r="962" spans="1:5" x14ac:dyDescent="0.25">
      <c r="A962" s="85">
        <v>227</v>
      </c>
      <c r="D962" s="83" t="str">
        <f t="shared" si="28"/>
        <v>IIEE-SJ - 227</v>
      </c>
      <c r="E962" s="85" t="s">
        <v>1007</v>
      </c>
    </row>
    <row r="963" spans="1:5" x14ac:dyDescent="0.25">
      <c r="A963" s="85">
        <v>227001</v>
      </c>
      <c r="D963" s="83" t="str">
        <f t="shared" si="28"/>
        <v>IIEE-SJ - 227001</v>
      </c>
      <c r="E963" s="85" t="s">
        <v>806</v>
      </c>
    </row>
    <row r="964" spans="1:5" x14ac:dyDescent="0.25">
      <c r="A964" s="85">
        <v>227002</v>
      </c>
      <c r="D964" s="83" t="str">
        <f t="shared" si="28"/>
        <v>IIEE-SJ - 227002</v>
      </c>
      <c r="E964" s="85" t="s">
        <v>807</v>
      </c>
    </row>
    <row r="965" spans="1:5" x14ac:dyDescent="0.25">
      <c r="A965" s="85">
        <v>227003</v>
      </c>
      <c r="D965" s="83" t="str">
        <f t="shared" si="28"/>
        <v>IIEE-SJ - 227003</v>
      </c>
      <c r="E965" s="85" t="s">
        <v>808</v>
      </c>
    </row>
    <row r="966" spans="1:5" x14ac:dyDescent="0.25">
      <c r="A966" s="85">
        <v>227004</v>
      </c>
      <c r="D966" s="83" t="str">
        <f t="shared" si="28"/>
        <v>IIEE-SJ - 227004</v>
      </c>
      <c r="E966" s="85" t="s">
        <v>809</v>
      </c>
    </row>
    <row r="967" spans="1:5" x14ac:dyDescent="0.25">
      <c r="A967" s="85">
        <v>227005</v>
      </c>
      <c r="D967" s="83" t="str">
        <f t="shared" si="28"/>
        <v>IIEE-SJ - 227005</v>
      </c>
      <c r="E967" s="85" t="s">
        <v>810</v>
      </c>
    </row>
    <row r="968" spans="1:5" x14ac:dyDescent="0.25">
      <c r="A968" s="85">
        <v>227006</v>
      </c>
      <c r="D968" s="83" t="str">
        <f t="shared" si="28"/>
        <v>IIEE-SJ - 227006</v>
      </c>
      <c r="E968" s="85" t="s">
        <v>811</v>
      </c>
    </row>
    <row r="969" spans="1:5" x14ac:dyDescent="0.25">
      <c r="A969" s="85">
        <v>227007</v>
      </c>
      <c r="D969" s="83" t="str">
        <f t="shared" si="28"/>
        <v>IIEE-SJ - 227007</v>
      </c>
      <c r="E969" s="85" t="s">
        <v>805</v>
      </c>
    </row>
  </sheetData>
  <sheetProtection sheet="1" objects="1" scenarios="1"/>
  <mergeCells count="40">
    <mergeCell ref="A530:C530"/>
    <mergeCell ref="D530:D531"/>
    <mergeCell ref="E530:E531"/>
    <mergeCell ref="A531:C531"/>
    <mergeCell ref="A487:A488"/>
    <mergeCell ref="E487:E488"/>
    <mergeCell ref="F487:F488"/>
    <mergeCell ref="G487:G488"/>
    <mergeCell ref="A511:A512"/>
    <mergeCell ref="E511:E512"/>
    <mergeCell ref="F511:F512"/>
    <mergeCell ref="G511:G512"/>
    <mergeCell ref="A303:C303"/>
    <mergeCell ref="D303:D304"/>
    <mergeCell ref="E303:E304"/>
    <mergeCell ref="A304:C304"/>
    <mergeCell ref="A450:C450"/>
    <mergeCell ref="D450:D451"/>
    <mergeCell ref="E450:E451"/>
    <mergeCell ref="A451:C451"/>
    <mergeCell ref="A273:C273"/>
    <mergeCell ref="D273:D274"/>
    <mergeCell ref="E273:E274"/>
    <mergeCell ref="A274:C274"/>
    <mergeCell ref="A288:C288"/>
    <mergeCell ref="D288:D289"/>
    <mergeCell ref="E288:E289"/>
    <mergeCell ref="A289:C289"/>
    <mergeCell ref="A237:C238"/>
    <mergeCell ref="D237:D238"/>
    <mergeCell ref="E237:E238"/>
    <mergeCell ref="A264:C265"/>
    <mergeCell ref="D264:D265"/>
    <mergeCell ref="E264:E265"/>
    <mergeCell ref="D3:D4"/>
    <mergeCell ref="E3:E4"/>
    <mergeCell ref="A225:C225"/>
    <mergeCell ref="D225:D226"/>
    <mergeCell ref="E225:E226"/>
    <mergeCell ref="A226:C226"/>
  </mergeCells>
  <pageMargins left="0.75" right="0.75" top="1" bottom="1" header="0" footer="0"/>
  <pageSetup paperSize="9" scale="6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1"/>
  <sheetViews>
    <sheetView workbookViewId="0">
      <selection sqref="A1:D342"/>
    </sheetView>
  </sheetViews>
  <sheetFormatPr baseColWidth="10" defaultColWidth="11.453125" defaultRowHeight="14.5" x14ac:dyDescent="0.25"/>
  <cols>
    <col min="1" max="1" width="11.453125" style="204"/>
    <col min="2" max="2" width="23" style="204" bestFit="1" customWidth="1"/>
    <col min="3" max="3" width="49.453125" style="208" bestFit="1" customWidth="1"/>
    <col min="4" max="4" width="17.26953125" style="208" bestFit="1" customWidth="1"/>
    <col min="5" max="16384" width="11.453125" style="208"/>
  </cols>
  <sheetData>
    <row r="1" spans="1:4" x14ac:dyDescent="0.25">
      <c r="B1" s="205" t="s">
        <v>1008</v>
      </c>
      <c r="C1" s="206" t="s">
        <v>1295</v>
      </c>
      <c r="D1" s="207"/>
    </row>
    <row r="2" spans="1:4" x14ac:dyDescent="0.25">
      <c r="B2" s="205"/>
      <c r="C2" s="206"/>
      <c r="D2" s="207"/>
    </row>
    <row r="3" spans="1:4" x14ac:dyDescent="0.25">
      <c r="A3" s="249">
        <v>1</v>
      </c>
      <c r="B3" s="210" t="s">
        <v>1209</v>
      </c>
      <c r="C3" s="211" t="s">
        <v>1010</v>
      </c>
      <c r="D3" s="207"/>
    </row>
    <row r="4" spans="1:4" x14ac:dyDescent="0.25">
      <c r="A4" s="249">
        <v>1</v>
      </c>
      <c r="B4" s="212" t="s">
        <v>1296</v>
      </c>
      <c r="C4" s="213" t="s">
        <v>1011</v>
      </c>
      <c r="D4" s="207" t="s">
        <v>6</v>
      </c>
    </row>
    <row r="5" spans="1:4" x14ac:dyDescent="0.25">
      <c r="A5" s="249">
        <v>2</v>
      </c>
      <c r="B5" s="212" t="s">
        <v>1297</v>
      </c>
      <c r="C5" s="213" t="s">
        <v>1013</v>
      </c>
      <c r="D5" s="207" t="s">
        <v>6</v>
      </c>
    </row>
    <row r="6" spans="1:4" x14ac:dyDescent="0.25">
      <c r="A6" s="249">
        <v>3</v>
      </c>
      <c r="B6" s="212" t="s">
        <v>1298</v>
      </c>
      <c r="C6" s="213" t="s">
        <v>1015</v>
      </c>
      <c r="D6" s="207" t="s">
        <v>6</v>
      </c>
    </row>
    <row r="7" spans="1:4" x14ac:dyDescent="0.25">
      <c r="A7" s="249">
        <v>4</v>
      </c>
      <c r="B7" s="212" t="s">
        <v>1210</v>
      </c>
      <c r="C7" s="213" t="s">
        <v>1299</v>
      </c>
      <c r="D7" s="207" t="s">
        <v>8</v>
      </c>
    </row>
    <row r="8" spans="1:4" x14ac:dyDescent="0.25">
      <c r="A8" s="249">
        <v>5</v>
      </c>
      <c r="B8" s="212" t="s">
        <v>1300</v>
      </c>
      <c r="C8" s="213" t="s">
        <v>1018</v>
      </c>
      <c r="D8" s="207" t="s">
        <v>6</v>
      </c>
    </row>
    <row r="9" spans="1:4" x14ac:dyDescent="0.25">
      <c r="A9" s="249">
        <v>6</v>
      </c>
      <c r="B9" s="212" t="s">
        <v>1212</v>
      </c>
      <c r="C9" s="213" t="s">
        <v>1301</v>
      </c>
      <c r="D9" s="207" t="s">
        <v>6</v>
      </c>
    </row>
    <row r="10" spans="1:4" x14ac:dyDescent="0.25">
      <c r="A10" s="249">
        <v>7</v>
      </c>
      <c r="B10" s="212" t="s">
        <v>1211</v>
      </c>
      <c r="C10" s="213" t="s">
        <v>1021</v>
      </c>
      <c r="D10" s="207" t="s">
        <v>8</v>
      </c>
    </row>
    <row r="11" spans="1:4" x14ac:dyDescent="0.25">
      <c r="A11" s="204">
        <v>8</v>
      </c>
      <c r="B11" s="207" t="s">
        <v>1551</v>
      </c>
      <c r="C11" s="213" t="s">
        <v>1577</v>
      </c>
      <c r="D11" s="207" t="s">
        <v>6</v>
      </c>
    </row>
    <row r="12" spans="1:4" x14ac:dyDescent="0.25">
      <c r="A12" s="204">
        <v>9</v>
      </c>
      <c r="B12" s="207" t="s">
        <v>1552</v>
      </c>
      <c r="C12" s="213" t="s">
        <v>1578</v>
      </c>
      <c r="D12" s="207" t="s">
        <v>8</v>
      </c>
    </row>
    <row r="13" spans="1:4" x14ac:dyDescent="0.25">
      <c r="A13" s="209">
        <v>10</v>
      </c>
      <c r="B13" s="210" t="s">
        <v>1553</v>
      </c>
      <c r="C13" s="211" t="s">
        <v>1579</v>
      </c>
      <c r="D13" s="207" t="s">
        <v>6</v>
      </c>
    </row>
    <row r="14" spans="1:4" x14ac:dyDescent="0.25">
      <c r="A14" s="209">
        <v>11</v>
      </c>
      <c r="B14" s="212" t="s">
        <v>1554</v>
      </c>
      <c r="C14" s="213" t="s">
        <v>1580</v>
      </c>
      <c r="D14" s="207" t="s">
        <v>6</v>
      </c>
    </row>
    <row r="15" spans="1:4" x14ac:dyDescent="0.25">
      <c r="A15" s="209"/>
      <c r="B15" s="212"/>
      <c r="C15" s="213"/>
      <c r="D15" s="207"/>
    </row>
    <row r="16" spans="1:4" x14ac:dyDescent="0.25">
      <c r="A16" s="209"/>
      <c r="B16" s="212"/>
      <c r="C16" s="213"/>
      <c r="D16" s="207"/>
    </row>
    <row r="17" spans="1:4" x14ac:dyDescent="0.25">
      <c r="A17" s="209"/>
      <c r="B17" s="207"/>
      <c r="C17" s="213"/>
      <c r="D17" s="207"/>
    </row>
    <row r="18" spans="1:4" x14ac:dyDescent="0.25">
      <c r="A18" s="209" t="s">
        <v>1012</v>
      </c>
      <c r="B18" s="207" t="s">
        <v>1213</v>
      </c>
      <c r="C18" s="213" t="s">
        <v>1022</v>
      </c>
      <c r="D18" s="207"/>
    </row>
    <row r="19" spans="1:4" x14ac:dyDescent="0.25">
      <c r="A19" s="209" t="s">
        <v>1009</v>
      </c>
      <c r="B19" s="210" t="s">
        <v>1302</v>
      </c>
      <c r="C19" s="211" t="s">
        <v>1023</v>
      </c>
      <c r="D19" s="207" t="s">
        <v>7</v>
      </c>
    </row>
    <row r="20" spans="1:4" x14ac:dyDescent="0.25">
      <c r="A20" s="209" t="s">
        <v>1012</v>
      </c>
      <c r="B20" s="212" t="s">
        <v>1303</v>
      </c>
      <c r="C20" s="213" t="s">
        <v>1024</v>
      </c>
      <c r="D20" s="207" t="s">
        <v>7</v>
      </c>
    </row>
    <row r="21" spans="1:4" x14ac:dyDescent="0.25">
      <c r="A21" s="209" t="s">
        <v>1014</v>
      </c>
      <c r="B21" s="212" t="s">
        <v>1214</v>
      </c>
      <c r="C21" s="213" t="s">
        <v>1025</v>
      </c>
      <c r="D21" s="207" t="s">
        <v>7</v>
      </c>
    </row>
    <row r="22" spans="1:4" x14ac:dyDescent="0.25">
      <c r="A22" s="209"/>
      <c r="B22" s="212"/>
      <c r="C22" s="213"/>
      <c r="D22" s="207"/>
    </row>
    <row r="23" spans="1:4" x14ac:dyDescent="0.25">
      <c r="A23" s="209"/>
      <c r="B23" s="212"/>
      <c r="C23" s="213"/>
      <c r="D23" s="207"/>
    </row>
    <row r="24" spans="1:4" x14ac:dyDescent="0.25">
      <c r="A24" s="204" t="s">
        <v>1014</v>
      </c>
      <c r="B24" s="207" t="s">
        <v>1215</v>
      </c>
      <c r="C24" s="213" t="s">
        <v>9</v>
      </c>
      <c r="D24" s="207"/>
    </row>
    <row r="25" spans="1:4" x14ac:dyDescent="0.25">
      <c r="A25" s="204" t="s">
        <v>1009</v>
      </c>
      <c r="B25" s="207" t="s">
        <v>1216</v>
      </c>
      <c r="C25" s="213" t="s">
        <v>1026</v>
      </c>
      <c r="D25" s="207" t="s">
        <v>8</v>
      </c>
    </row>
    <row r="26" spans="1:4" x14ac:dyDescent="0.25">
      <c r="A26" s="209" t="s">
        <v>1012</v>
      </c>
      <c r="B26" s="210" t="s">
        <v>1304</v>
      </c>
      <c r="C26" s="211" t="s">
        <v>1027</v>
      </c>
      <c r="D26" s="207" t="s">
        <v>7</v>
      </c>
    </row>
    <row r="27" spans="1:4" x14ac:dyDescent="0.25">
      <c r="A27" s="209"/>
      <c r="B27" s="212"/>
      <c r="C27" s="213" t="s">
        <v>1581</v>
      </c>
      <c r="D27" s="207"/>
    </row>
    <row r="28" spans="1:4" x14ac:dyDescent="0.25">
      <c r="A28" s="209"/>
      <c r="B28" s="212"/>
      <c r="C28" s="213"/>
      <c r="D28" s="207"/>
    </row>
    <row r="29" spans="1:4" x14ac:dyDescent="0.25">
      <c r="A29" s="209" t="s">
        <v>1016</v>
      </c>
      <c r="B29" s="212" t="s">
        <v>1217</v>
      </c>
      <c r="C29" s="213" t="s">
        <v>1028</v>
      </c>
      <c r="D29" s="207"/>
    </row>
    <row r="30" spans="1:4" x14ac:dyDescent="0.25">
      <c r="A30" s="209" t="s">
        <v>1009</v>
      </c>
      <c r="B30" s="212" t="s">
        <v>1218</v>
      </c>
      <c r="C30" s="213" t="s">
        <v>1029</v>
      </c>
      <c r="D30" s="207" t="s">
        <v>7</v>
      </c>
    </row>
    <row r="31" spans="1:4" x14ac:dyDescent="0.25">
      <c r="A31" s="209" t="s">
        <v>1012</v>
      </c>
      <c r="B31" s="212" t="s">
        <v>1219</v>
      </c>
      <c r="C31" s="213" t="s">
        <v>1030</v>
      </c>
      <c r="D31" s="207" t="s">
        <v>7</v>
      </c>
    </row>
    <row r="32" spans="1:4" x14ac:dyDescent="0.25">
      <c r="A32" s="209" t="s">
        <v>1014</v>
      </c>
      <c r="B32" s="212" t="s">
        <v>1305</v>
      </c>
      <c r="C32" s="213" t="s">
        <v>1031</v>
      </c>
      <c r="D32" s="207" t="s">
        <v>7</v>
      </c>
    </row>
    <row r="33" spans="1:4" x14ac:dyDescent="0.25">
      <c r="A33" s="209" t="s">
        <v>1016</v>
      </c>
      <c r="B33" s="212" t="s">
        <v>1222</v>
      </c>
      <c r="C33" s="213" t="s">
        <v>1032</v>
      </c>
      <c r="D33" s="207" t="s">
        <v>7</v>
      </c>
    </row>
    <row r="34" spans="1:4" x14ac:dyDescent="0.25">
      <c r="A34" s="209" t="s">
        <v>1017</v>
      </c>
      <c r="B34" s="212" t="s">
        <v>1221</v>
      </c>
      <c r="C34" s="213" t="s">
        <v>1033</v>
      </c>
      <c r="D34" s="207" t="s">
        <v>7</v>
      </c>
    </row>
    <row r="35" spans="1:4" x14ac:dyDescent="0.25">
      <c r="A35" s="209" t="s">
        <v>1019</v>
      </c>
      <c r="B35" s="212" t="s">
        <v>1223</v>
      </c>
      <c r="C35" s="213" t="s">
        <v>1034</v>
      </c>
      <c r="D35" s="207" t="s">
        <v>7</v>
      </c>
    </row>
    <row r="36" spans="1:4" x14ac:dyDescent="0.25">
      <c r="A36" s="209" t="s">
        <v>1020</v>
      </c>
      <c r="B36" s="212" t="s">
        <v>1224</v>
      </c>
      <c r="C36" s="213" t="s">
        <v>1035</v>
      </c>
      <c r="D36" s="207" t="s">
        <v>7</v>
      </c>
    </row>
    <row r="37" spans="1:4" x14ac:dyDescent="0.25">
      <c r="A37" s="209" t="s">
        <v>1036</v>
      </c>
      <c r="B37" s="212" t="s">
        <v>1225</v>
      </c>
      <c r="C37" s="213" t="s">
        <v>1037</v>
      </c>
      <c r="D37" s="207" t="s">
        <v>7</v>
      </c>
    </row>
    <row r="38" spans="1:4" x14ac:dyDescent="0.25">
      <c r="A38" s="209" t="s">
        <v>1038</v>
      </c>
      <c r="B38" s="212" t="s">
        <v>1306</v>
      </c>
      <c r="C38" s="213" t="s">
        <v>1039</v>
      </c>
      <c r="D38" s="207" t="s">
        <v>7</v>
      </c>
    </row>
    <row r="39" spans="1:4" x14ac:dyDescent="0.25">
      <c r="A39" s="204" t="s">
        <v>1040</v>
      </c>
      <c r="B39" s="207" t="s">
        <v>1307</v>
      </c>
      <c r="C39" s="213" t="s">
        <v>1041</v>
      </c>
      <c r="D39" s="207" t="s">
        <v>7</v>
      </c>
    </row>
    <row r="40" spans="1:4" x14ac:dyDescent="0.25">
      <c r="A40" s="204" t="s">
        <v>1042</v>
      </c>
      <c r="B40" s="207" t="s">
        <v>1308</v>
      </c>
      <c r="C40" s="213" t="s">
        <v>1043</v>
      </c>
      <c r="D40" s="207" t="s">
        <v>8</v>
      </c>
    </row>
    <row r="41" spans="1:4" x14ac:dyDescent="0.25">
      <c r="A41" s="209" t="s">
        <v>1044</v>
      </c>
      <c r="B41" s="210" t="s">
        <v>1309</v>
      </c>
      <c r="C41" s="211" t="s">
        <v>1045</v>
      </c>
      <c r="D41" s="207" t="s">
        <v>7</v>
      </c>
    </row>
    <row r="42" spans="1:4" x14ac:dyDescent="0.25">
      <c r="A42" s="209" t="s">
        <v>1095</v>
      </c>
      <c r="B42" s="212" t="s">
        <v>1220</v>
      </c>
      <c r="C42" s="213" t="s">
        <v>1310</v>
      </c>
      <c r="D42" s="207" t="s">
        <v>7</v>
      </c>
    </row>
    <row r="43" spans="1:4" x14ac:dyDescent="0.25">
      <c r="A43" s="209" t="s">
        <v>1107</v>
      </c>
      <c r="B43" s="212" t="s">
        <v>1226</v>
      </c>
      <c r="C43" s="213" t="s">
        <v>1311</v>
      </c>
      <c r="D43" s="207" t="s">
        <v>7</v>
      </c>
    </row>
    <row r="44" spans="1:4" x14ac:dyDescent="0.25">
      <c r="A44" s="209" t="s">
        <v>1110</v>
      </c>
      <c r="B44" s="212" t="s">
        <v>1227</v>
      </c>
      <c r="C44" s="213" t="s">
        <v>1312</v>
      </c>
      <c r="D44" s="207" t="s">
        <v>828</v>
      </c>
    </row>
    <row r="45" spans="1:4" x14ac:dyDescent="0.25">
      <c r="A45" s="204" t="s">
        <v>1122</v>
      </c>
      <c r="B45" s="207" t="s">
        <v>1555</v>
      </c>
      <c r="C45" s="213" t="s">
        <v>1582</v>
      </c>
      <c r="D45" s="207" t="s">
        <v>7</v>
      </c>
    </row>
    <row r="46" spans="1:4" x14ac:dyDescent="0.25">
      <c r="A46" s="209" t="s">
        <v>1130</v>
      </c>
      <c r="B46" s="212" t="s">
        <v>1556</v>
      </c>
      <c r="C46" s="213" t="s">
        <v>1583</v>
      </c>
      <c r="D46" s="207" t="s">
        <v>7</v>
      </c>
    </row>
    <row r="47" spans="1:4" x14ac:dyDescent="0.25">
      <c r="A47" s="209" t="s">
        <v>1141</v>
      </c>
      <c r="B47" s="212" t="s">
        <v>1557</v>
      </c>
      <c r="C47" s="213" t="s">
        <v>1584</v>
      </c>
      <c r="D47" s="207" t="s">
        <v>7</v>
      </c>
    </row>
    <row r="48" spans="1:4" x14ac:dyDescent="0.25">
      <c r="A48" s="209" t="s">
        <v>1147</v>
      </c>
      <c r="B48" s="212" t="s">
        <v>1558</v>
      </c>
      <c r="C48" s="213" t="s">
        <v>1585</v>
      </c>
      <c r="D48" s="207" t="s">
        <v>7</v>
      </c>
    </row>
    <row r="49" spans="1:4" x14ac:dyDescent="0.25">
      <c r="A49" s="204" t="s">
        <v>1066</v>
      </c>
      <c r="B49" s="207" t="s">
        <v>1559</v>
      </c>
      <c r="C49" s="213" t="s">
        <v>1586</v>
      </c>
      <c r="D49" s="207" t="s">
        <v>7</v>
      </c>
    </row>
    <row r="50" spans="1:4" x14ac:dyDescent="0.25">
      <c r="A50" s="209" t="s">
        <v>1051</v>
      </c>
      <c r="B50" s="212" t="s">
        <v>1587</v>
      </c>
      <c r="C50" s="213" t="s">
        <v>1588</v>
      </c>
      <c r="D50" s="207" t="s">
        <v>6</v>
      </c>
    </row>
    <row r="51" spans="1:4" x14ac:dyDescent="0.25">
      <c r="A51" s="209"/>
      <c r="B51" s="212"/>
      <c r="C51" s="213"/>
      <c r="D51" s="207"/>
    </row>
    <row r="52" spans="1:4" x14ac:dyDescent="0.25">
      <c r="A52" s="204" t="s">
        <v>1017</v>
      </c>
      <c r="B52" s="207" t="s">
        <v>1228</v>
      </c>
      <c r="C52" s="213" t="s">
        <v>1046</v>
      </c>
      <c r="D52" s="207"/>
    </row>
    <row r="53" spans="1:4" x14ac:dyDescent="0.25">
      <c r="A53" s="204" t="s">
        <v>1009</v>
      </c>
      <c r="B53" s="207" t="s">
        <v>1313</v>
      </c>
      <c r="C53" s="213" t="s">
        <v>1047</v>
      </c>
      <c r="D53" s="207" t="s">
        <v>8</v>
      </c>
    </row>
    <row r="54" spans="1:4" x14ac:dyDescent="0.25">
      <c r="A54" s="209" t="s">
        <v>1012</v>
      </c>
      <c r="B54" s="210" t="s">
        <v>1230</v>
      </c>
      <c r="C54" s="211" t="s">
        <v>1314</v>
      </c>
      <c r="D54" s="207" t="s">
        <v>8</v>
      </c>
    </row>
    <row r="55" spans="1:4" x14ac:dyDescent="0.25">
      <c r="A55" s="209" t="s">
        <v>1014</v>
      </c>
      <c r="B55" s="212" t="s">
        <v>1315</v>
      </c>
      <c r="C55" s="213" t="s">
        <v>1048</v>
      </c>
      <c r="D55" s="207" t="s">
        <v>8</v>
      </c>
    </row>
    <row r="56" spans="1:4" x14ac:dyDescent="0.25">
      <c r="A56" s="209" t="s">
        <v>1016</v>
      </c>
      <c r="B56" s="212" t="s">
        <v>1316</v>
      </c>
      <c r="C56" s="213" t="s">
        <v>1317</v>
      </c>
      <c r="D56" s="207" t="s">
        <v>8</v>
      </c>
    </row>
    <row r="57" spans="1:4" x14ac:dyDescent="0.25">
      <c r="A57" s="209" t="s">
        <v>1017</v>
      </c>
      <c r="B57" s="212" t="s">
        <v>1318</v>
      </c>
      <c r="C57" s="213" t="s">
        <v>1319</v>
      </c>
      <c r="D57" s="207" t="s">
        <v>8</v>
      </c>
    </row>
    <row r="58" spans="1:4" x14ac:dyDescent="0.25">
      <c r="A58" s="209" t="s">
        <v>1019</v>
      </c>
      <c r="B58" s="212" t="s">
        <v>1320</v>
      </c>
      <c r="C58" s="213" t="s">
        <v>1321</v>
      </c>
      <c r="D58" s="207" t="s">
        <v>8</v>
      </c>
    </row>
    <row r="59" spans="1:4" x14ac:dyDescent="0.25">
      <c r="A59" s="209" t="s">
        <v>1020</v>
      </c>
      <c r="B59" s="212" t="s">
        <v>1322</v>
      </c>
      <c r="C59" s="213" t="s">
        <v>1323</v>
      </c>
      <c r="D59" s="207" t="s">
        <v>8</v>
      </c>
    </row>
    <row r="60" spans="1:4" x14ac:dyDescent="0.25">
      <c r="A60" s="209" t="s">
        <v>1036</v>
      </c>
      <c r="B60" s="212" t="s">
        <v>1568</v>
      </c>
      <c r="C60" s="213" t="s">
        <v>1589</v>
      </c>
      <c r="D60" s="207" t="s">
        <v>8</v>
      </c>
    </row>
    <row r="61" spans="1:4" x14ac:dyDescent="0.25">
      <c r="A61" s="209"/>
      <c r="B61" s="212"/>
      <c r="C61" s="213"/>
      <c r="D61" s="207"/>
    </row>
    <row r="62" spans="1:4" x14ac:dyDescent="0.25">
      <c r="A62" s="209" t="s">
        <v>1040</v>
      </c>
      <c r="B62" s="212" t="s">
        <v>1229</v>
      </c>
      <c r="C62" s="213" t="s">
        <v>1324</v>
      </c>
      <c r="D62" s="207" t="s">
        <v>8</v>
      </c>
    </row>
    <row r="63" spans="1:4" x14ac:dyDescent="0.25">
      <c r="A63" s="209" t="s">
        <v>1042</v>
      </c>
      <c r="B63" s="207" t="s">
        <v>1325</v>
      </c>
      <c r="C63" s="213" t="s">
        <v>1049</v>
      </c>
      <c r="D63" s="207" t="s">
        <v>8</v>
      </c>
    </row>
    <row r="64" spans="1:4" x14ac:dyDescent="0.25">
      <c r="A64" s="204" t="s">
        <v>1044</v>
      </c>
      <c r="B64" s="207" t="s">
        <v>1326</v>
      </c>
      <c r="C64" s="213" t="s">
        <v>1050</v>
      </c>
      <c r="D64" s="207" t="s">
        <v>8</v>
      </c>
    </row>
    <row r="65" spans="1:4" x14ac:dyDescent="0.25">
      <c r="A65" s="209"/>
      <c r="B65" s="212"/>
      <c r="C65" s="213"/>
      <c r="D65" s="207"/>
    </row>
    <row r="66" spans="1:4" x14ac:dyDescent="0.25">
      <c r="A66" s="209" t="s">
        <v>1051</v>
      </c>
      <c r="B66" s="212" t="s">
        <v>1327</v>
      </c>
      <c r="C66" s="213" t="s">
        <v>1052</v>
      </c>
      <c r="D66" s="207" t="s">
        <v>8</v>
      </c>
    </row>
    <row r="67" spans="1:4" x14ac:dyDescent="0.25">
      <c r="A67" s="209" t="s">
        <v>1053</v>
      </c>
      <c r="B67" s="207" t="s">
        <v>1328</v>
      </c>
      <c r="C67" s="213" t="s">
        <v>1054</v>
      </c>
      <c r="D67" s="207" t="s">
        <v>8</v>
      </c>
    </row>
    <row r="68" spans="1:4" x14ac:dyDescent="0.25">
      <c r="A68" s="209"/>
      <c r="B68" s="212"/>
      <c r="C68" s="213"/>
      <c r="D68" s="207"/>
    </row>
    <row r="69" spans="1:4" x14ac:dyDescent="0.25">
      <c r="A69" s="209"/>
      <c r="B69" s="212"/>
      <c r="C69" s="213"/>
      <c r="D69" s="207"/>
    </row>
    <row r="70" spans="1:4" x14ac:dyDescent="0.25">
      <c r="A70" s="209"/>
      <c r="B70" s="207"/>
      <c r="C70" s="213"/>
      <c r="D70" s="207"/>
    </row>
    <row r="71" spans="1:4" x14ac:dyDescent="0.25">
      <c r="A71" s="209" t="s">
        <v>1019</v>
      </c>
      <c r="B71" s="207" t="s">
        <v>1231</v>
      </c>
      <c r="C71" s="213" t="s">
        <v>1055</v>
      </c>
      <c r="D71" s="207"/>
    </row>
    <row r="72" spans="1:4" x14ac:dyDescent="0.25">
      <c r="A72" s="209" t="s">
        <v>1009</v>
      </c>
      <c r="B72" s="210" t="s">
        <v>1329</v>
      </c>
      <c r="C72" s="211" t="s">
        <v>1056</v>
      </c>
      <c r="D72" s="207" t="s">
        <v>8</v>
      </c>
    </row>
    <row r="73" spans="1:4" x14ac:dyDescent="0.25">
      <c r="A73" s="209" t="s">
        <v>1012</v>
      </c>
      <c r="B73" s="212" t="s">
        <v>1330</v>
      </c>
      <c r="C73" s="213" t="s">
        <v>1057</v>
      </c>
      <c r="D73" s="207" t="s">
        <v>8</v>
      </c>
    </row>
    <row r="74" spans="1:4" x14ac:dyDescent="0.25">
      <c r="A74" s="209" t="s">
        <v>1014</v>
      </c>
      <c r="B74" s="212" t="s">
        <v>1331</v>
      </c>
      <c r="C74" s="213" t="s">
        <v>1058</v>
      </c>
      <c r="D74" s="207" t="s">
        <v>8</v>
      </c>
    </row>
    <row r="75" spans="1:4" x14ac:dyDescent="0.25">
      <c r="A75" s="209" t="s">
        <v>1016</v>
      </c>
      <c r="B75" s="212" t="s">
        <v>1332</v>
      </c>
      <c r="C75" s="213" t="s">
        <v>1059</v>
      </c>
      <c r="D75" s="207" t="s">
        <v>8</v>
      </c>
    </row>
    <row r="76" spans="1:4" x14ac:dyDescent="0.25">
      <c r="A76" s="209" t="s">
        <v>1017</v>
      </c>
      <c r="B76" s="212" t="s">
        <v>1333</v>
      </c>
      <c r="C76" s="213" t="s">
        <v>1060</v>
      </c>
      <c r="D76" s="207" t="s">
        <v>8</v>
      </c>
    </row>
    <row r="77" spans="1:4" x14ac:dyDescent="0.25">
      <c r="A77" s="209" t="s">
        <v>1019</v>
      </c>
      <c r="B77" s="207" t="s">
        <v>1334</v>
      </c>
      <c r="C77" s="213" t="s">
        <v>1061</v>
      </c>
      <c r="D77" s="207" t="s">
        <v>8</v>
      </c>
    </row>
    <row r="78" spans="1:4" x14ac:dyDescent="0.25">
      <c r="A78" s="209" t="s">
        <v>1020</v>
      </c>
      <c r="B78" s="207" t="s">
        <v>1335</v>
      </c>
      <c r="C78" s="213" t="s">
        <v>1062</v>
      </c>
      <c r="D78" s="207" t="s">
        <v>8</v>
      </c>
    </row>
    <row r="79" spans="1:4" x14ac:dyDescent="0.25">
      <c r="A79" s="209" t="s">
        <v>1036</v>
      </c>
      <c r="B79" s="210" t="s">
        <v>1232</v>
      </c>
      <c r="C79" s="211" t="s">
        <v>1063</v>
      </c>
      <c r="D79" s="207" t="s">
        <v>8</v>
      </c>
    </row>
    <row r="80" spans="1:4" x14ac:dyDescent="0.25">
      <c r="A80" s="209" t="s">
        <v>1038</v>
      </c>
      <c r="B80" s="212" t="s">
        <v>1569</v>
      </c>
      <c r="C80" s="213" t="s">
        <v>1590</v>
      </c>
      <c r="D80" s="207" t="s">
        <v>8</v>
      </c>
    </row>
    <row r="81" spans="1:4" x14ac:dyDescent="0.25">
      <c r="A81" s="209"/>
      <c r="B81" s="212"/>
      <c r="C81" s="213"/>
      <c r="D81" s="207"/>
    </row>
    <row r="82" spans="1:4" x14ac:dyDescent="0.25">
      <c r="A82" s="209" t="s">
        <v>1040</v>
      </c>
      <c r="B82" s="212" t="s">
        <v>1336</v>
      </c>
      <c r="C82" s="213" t="s">
        <v>1064</v>
      </c>
      <c r="D82" s="207" t="s">
        <v>8</v>
      </c>
    </row>
    <row r="83" spans="1:4" x14ac:dyDescent="0.25">
      <c r="A83" s="209" t="s">
        <v>1042</v>
      </c>
      <c r="B83" s="212" t="s">
        <v>1337</v>
      </c>
      <c r="C83" s="213" t="s">
        <v>1065</v>
      </c>
      <c r="D83" s="207" t="s">
        <v>8</v>
      </c>
    </row>
    <row r="84" spans="1:4" x14ac:dyDescent="0.25">
      <c r="B84" s="207"/>
      <c r="C84" s="213"/>
      <c r="D84" s="207"/>
    </row>
    <row r="85" spans="1:4" x14ac:dyDescent="0.25">
      <c r="A85" s="204" t="s">
        <v>1066</v>
      </c>
      <c r="B85" s="207" t="s">
        <v>1338</v>
      </c>
      <c r="C85" s="213" t="s">
        <v>1067</v>
      </c>
      <c r="D85" s="207" t="s">
        <v>8</v>
      </c>
    </row>
    <row r="86" spans="1:4" x14ac:dyDescent="0.25">
      <c r="A86" s="209" t="s">
        <v>1051</v>
      </c>
      <c r="B86" s="210" t="s">
        <v>1339</v>
      </c>
      <c r="C86" s="211" t="s">
        <v>1068</v>
      </c>
      <c r="D86" s="207" t="s">
        <v>8</v>
      </c>
    </row>
    <row r="87" spans="1:4" x14ac:dyDescent="0.25">
      <c r="A87" s="209"/>
      <c r="B87" s="212"/>
      <c r="C87" s="213"/>
      <c r="D87" s="207"/>
    </row>
    <row r="88" spans="1:4" x14ac:dyDescent="0.25">
      <c r="A88" s="209"/>
      <c r="B88" s="212"/>
      <c r="C88" s="213"/>
      <c r="D88" s="207"/>
    </row>
    <row r="89" spans="1:4" x14ac:dyDescent="0.25">
      <c r="A89" s="204" t="s">
        <v>1020</v>
      </c>
      <c r="B89" s="207" t="s">
        <v>1233</v>
      </c>
      <c r="C89" s="213" t="s">
        <v>1069</v>
      </c>
      <c r="D89" s="207"/>
    </row>
    <row r="90" spans="1:4" x14ac:dyDescent="0.25">
      <c r="A90" s="204" t="s">
        <v>1009</v>
      </c>
      <c r="B90" s="207" t="s">
        <v>1340</v>
      </c>
      <c r="C90" s="213" t="s">
        <v>1070</v>
      </c>
      <c r="D90" s="207" t="s">
        <v>8</v>
      </c>
    </row>
    <row r="91" spans="1:4" x14ac:dyDescent="0.25">
      <c r="A91" s="209" t="s">
        <v>1012</v>
      </c>
      <c r="B91" s="210" t="s">
        <v>1341</v>
      </c>
      <c r="C91" s="211" t="s">
        <v>829</v>
      </c>
      <c r="D91" s="207" t="s">
        <v>8</v>
      </c>
    </row>
    <row r="92" spans="1:4" x14ac:dyDescent="0.25">
      <c r="A92" s="209" t="s">
        <v>1014</v>
      </c>
      <c r="B92" s="212" t="s">
        <v>1342</v>
      </c>
      <c r="C92" s="213" t="s">
        <v>1071</v>
      </c>
      <c r="D92" s="207" t="s">
        <v>8</v>
      </c>
    </row>
    <row r="93" spans="1:4" x14ac:dyDescent="0.25">
      <c r="A93" s="209" t="s">
        <v>1016</v>
      </c>
      <c r="B93" s="212" t="s">
        <v>1343</v>
      </c>
      <c r="C93" s="213" t="s">
        <v>1072</v>
      </c>
      <c r="D93" s="207" t="s">
        <v>8</v>
      </c>
    </row>
    <row r="94" spans="1:4" x14ac:dyDescent="0.25">
      <c r="A94" s="209" t="s">
        <v>1017</v>
      </c>
      <c r="B94" s="212" t="s">
        <v>1234</v>
      </c>
      <c r="C94" s="213" t="s">
        <v>1344</v>
      </c>
      <c r="D94" s="207" t="s">
        <v>8</v>
      </c>
    </row>
    <row r="95" spans="1:4" x14ac:dyDescent="0.25">
      <c r="A95" s="209" t="s">
        <v>1019</v>
      </c>
      <c r="B95" s="212" t="s">
        <v>1345</v>
      </c>
      <c r="C95" s="213" t="s">
        <v>1346</v>
      </c>
      <c r="D95" s="207" t="s">
        <v>8</v>
      </c>
    </row>
    <row r="96" spans="1:4" x14ac:dyDescent="0.25">
      <c r="A96" s="209" t="s">
        <v>1020</v>
      </c>
      <c r="B96" s="212" t="s">
        <v>1347</v>
      </c>
      <c r="C96" s="213" t="s">
        <v>1348</v>
      </c>
      <c r="D96" s="207" t="s">
        <v>8</v>
      </c>
    </row>
    <row r="97" spans="1:4" x14ac:dyDescent="0.25">
      <c r="A97" s="209" t="s">
        <v>1036</v>
      </c>
      <c r="B97" s="212" t="s">
        <v>1570</v>
      </c>
      <c r="C97" s="213" t="s">
        <v>1591</v>
      </c>
      <c r="D97" s="207" t="s">
        <v>6</v>
      </c>
    </row>
    <row r="98" spans="1:4" x14ac:dyDescent="0.25">
      <c r="A98" s="209"/>
      <c r="B98" s="212"/>
      <c r="C98" s="213"/>
      <c r="D98" s="207"/>
    </row>
    <row r="99" spans="1:4" x14ac:dyDescent="0.25">
      <c r="B99" s="207"/>
      <c r="C99" s="213"/>
      <c r="D99" s="207"/>
    </row>
    <row r="100" spans="1:4" x14ac:dyDescent="0.25">
      <c r="B100" s="207"/>
      <c r="C100" s="213"/>
      <c r="D100" s="207"/>
    </row>
    <row r="101" spans="1:4" x14ac:dyDescent="0.25">
      <c r="A101" s="209" t="s">
        <v>1036</v>
      </c>
      <c r="B101" s="210" t="s">
        <v>1235</v>
      </c>
      <c r="C101" s="211" t="s">
        <v>1073</v>
      </c>
      <c r="D101" s="207"/>
    </row>
    <row r="102" spans="1:4" x14ac:dyDescent="0.25">
      <c r="A102" s="209" t="s">
        <v>1009</v>
      </c>
      <c r="B102" s="212" t="s">
        <v>1236</v>
      </c>
      <c r="C102" s="213" t="s">
        <v>1349</v>
      </c>
      <c r="D102" s="207" t="s">
        <v>8</v>
      </c>
    </row>
    <row r="103" spans="1:4" x14ac:dyDescent="0.25">
      <c r="A103" s="209" t="s">
        <v>1012</v>
      </c>
      <c r="B103" s="212" t="s">
        <v>1237</v>
      </c>
      <c r="C103" s="213" t="s">
        <v>1350</v>
      </c>
      <c r="D103" s="207" t="s">
        <v>8</v>
      </c>
    </row>
    <row r="104" spans="1:4" x14ac:dyDescent="0.25">
      <c r="A104" s="209" t="s">
        <v>1014</v>
      </c>
      <c r="B104" s="212" t="s">
        <v>1238</v>
      </c>
      <c r="C104" s="213" t="s">
        <v>1351</v>
      </c>
      <c r="D104" s="207" t="s">
        <v>8</v>
      </c>
    </row>
    <row r="105" spans="1:4" x14ac:dyDescent="0.25">
      <c r="A105" s="209" t="s">
        <v>1016</v>
      </c>
      <c r="B105" s="212" t="s">
        <v>1352</v>
      </c>
      <c r="C105" s="213" t="s">
        <v>1074</v>
      </c>
      <c r="D105" s="207" t="s">
        <v>8</v>
      </c>
    </row>
    <row r="106" spans="1:4" x14ac:dyDescent="0.25">
      <c r="A106" s="209" t="s">
        <v>1017</v>
      </c>
      <c r="B106" s="212" t="s">
        <v>1571</v>
      </c>
      <c r="C106" s="213" t="s">
        <v>1592</v>
      </c>
      <c r="D106" s="207" t="s">
        <v>6</v>
      </c>
    </row>
    <row r="107" spans="1:4" x14ac:dyDescent="0.25">
      <c r="B107" s="207"/>
      <c r="C107" s="213"/>
      <c r="D107" s="207"/>
    </row>
    <row r="108" spans="1:4" x14ac:dyDescent="0.25">
      <c r="B108" s="207"/>
      <c r="C108" s="213"/>
      <c r="D108" s="207"/>
    </row>
    <row r="109" spans="1:4" x14ac:dyDescent="0.25">
      <c r="A109" s="209"/>
      <c r="B109" s="210"/>
      <c r="C109" s="211"/>
      <c r="D109" s="207"/>
    </row>
    <row r="110" spans="1:4" x14ac:dyDescent="0.25">
      <c r="A110" s="209" t="s">
        <v>1038</v>
      </c>
      <c r="B110" s="212" t="s">
        <v>1353</v>
      </c>
      <c r="C110" s="213" t="s">
        <v>1075</v>
      </c>
      <c r="D110" s="207"/>
    </row>
    <row r="111" spans="1:4" x14ac:dyDescent="0.25">
      <c r="A111" s="209" t="s">
        <v>1009</v>
      </c>
      <c r="B111" s="212" t="s">
        <v>1354</v>
      </c>
      <c r="C111" s="213" t="s">
        <v>1355</v>
      </c>
      <c r="D111" s="207" t="s">
        <v>8</v>
      </c>
    </row>
    <row r="112" spans="1:4" x14ac:dyDescent="0.25">
      <c r="A112" s="209" t="s">
        <v>1012</v>
      </c>
      <c r="B112" s="212" t="s">
        <v>1356</v>
      </c>
      <c r="C112" s="213" t="s">
        <v>1357</v>
      </c>
      <c r="D112" s="207" t="s">
        <v>8</v>
      </c>
    </row>
    <row r="113" spans="1:4" x14ac:dyDescent="0.25">
      <c r="A113" s="209" t="s">
        <v>1014</v>
      </c>
      <c r="B113" s="212" t="s">
        <v>1572</v>
      </c>
      <c r="C113" s="213" t="s">
        <v>1593</v>
      </c>
      <c r="D113" s="207" t="s">
        <v>8</v>
      </c>
    </row>
    <row r="114" spans="1:4" x14ac:dyDescent="0.25">
      <c r="A114" s="209"/>
      <c r="B114" s="212"/>
      <c r="C114" s="213"/>
      <c r="D114" s="207"/>
    </row>
    <row r="115" spans="1:4" x14ac:dyDescent="0.25">
      <c r="A115" s="209"/>
      <c r="B115" s="212"/>
      <c r="C115" s="213"/>
      <c r="D115" s="207"/>
    </row>
    <row r="116" spans="1:4" x14ac:dyDescent="0.25">
      <c r="A116" s="204" t="s">
        <v>1040</v>
      </c>
      <c r="B116" s="214" t="s">
        <v>1239</v>
      </c>
      <c r="C116" s="214" t="s">
        <v>1076</v>
      </c>
      <c r="D116" s="207"/>
    </row>
    <row r="117" spans="1:4" x14ac:dyDescent="0.25">
      <c r="A117" s="204" t="s">
        <v>1009</v>
      </c>
      <c r="B117" s="207" t="s">
        <v>1358</v>
      </c>
      <c r="C117" s="213" t="s">
        <v>1077</v>
      </c>
      <c r="D117" s="207" t="s">
        <v>8</v>
      </c>
    </row>
    <row r="118" spans="1:4" x14ac:dyDescent="0.25">
      <c r="A118" s="209" t="s">
        <v>1012</v>
      </c>
      <c r="B118" s="210" t="s">
        <v>1359</v>
      </c>
      <c r="C118" s="211" t="s">
        <v>1078</v>
      </c>
      <c r="D118" s="207" t="s">
        <v>8</v>
      </c>
    </row>
    <row r="119" spans="1:4" x14ac:dyDescent="0.25">
      <c r="A119" s="209" t="s">
        <v>1014</v>
      </c>
      <c r="B119" s="212" t="s">
        <v>1360</v>
      </c>
      <c r="C119" s="213" t="s">
        <v>1079</v>
      </c>
      <c r="D119" s="207" t="s">
        <v>8</v>
      </c>
    </row>
    <row r="120" spans="1:4" x14ac:dyDescent="0.25">
      <c r="A120" s="209" t="s">
        <v>1016</v>
      </c>
      <c r="B120" s="212" t="s">
        <v>1240</v>
      </c>
      <c r="C120" s="213" t="s">
        <v>1080</v>
      </c>
      <c r="D120" s="207" t="s">
        <v>8</v>
      </c>
    </row>
    <row r="121" spans="1:4" x14ac:dyDescent="0.25">
      <c r="A121" s="209" t="s">
        <v>1017</v>
      </c>
      <c r="B121" s="212" t="s">
        <v>1361</v>
      </c>
      <c r="C121" s="213" t="s">
        <v>1081</v>
      </c>
      <c r="D121" s="207" t="s">
        <v>8</v>
      </c>
    </row>
    <row r="122" spans="1:4" x14ac:dyDescent="0.25">
      <c r="A122" s="209" t="s">
        <v>1019</v>
      </c>
      <c r="B122" s="212" t="s">
        <v>1362</v>
      </c>
      <c r="C122" s="213" t="s">
        <v>1082</v>
      </c>
      <c r="D122" s="207" t="s">
        <v>8</v>
      </c>
    </row>
    <row r="123" spans="1:4" x14ac:dyDescent="0.25">
      <c r="A123" s="209" t="s">
        <v>1020</v>
      </c>
      <c r="B123" s="212" t="s">
        <v>1363</v>
      </c>
      <c r="C123" s="213" t="s">
        <v>1083</v>
      </c>
      <c r="D123" s="207" t="s">
        <v>8</v>
      </c>
    </row>
    <row r="124" spans="1:4" x14ac:dyDescent="0.25">
      <c r="A124" s="209" t="s">
        <v>1036</v>
      </c>
      <c r="B124" s="212" t="s">
        <v>1364</v>
      </c>
      <c r="C124" s="213" t="s">
        <v>1365</v>
      </c>
      <c r="D124" s="207" t="s">
        <v>8</v>
      </c>
    </row>
    <row r="125" spans="1:4" x14ac:dyDescent="0.25">
      <c r="A125" s="209" t="s">
        <v>1038</v>
      </c>
      <c r="B125" s="212" t="s">
        <v>1366</v>
      </c>
      <c r="C125" s="213" t="s">
        <v>1367</v>
      </c>
      <c r="D125" s="207" t="s">
        <v>8</v>
      </c>
    </row>
    <row r="126" spans="1:4" x14ac:dyDescent="0.25">
      <c r="A126" s="209" t="s">
        <v>1040</v>
      </c>
      <c r="B126" s="212" t="s">
        <v>1368</v>
      </c>
      <c r="C126" s="213" t="s">
        <v>1369</v>
      </c>
      <c r="D126" s="207" t="s">
        <v>8</v>
      </c>
    </row>
    <row r="127" spans="1:4" x14ac:dyDescent="0.25">
      <c r="A127" s="209"/>
      <c r="B127" s="212"/>
      <c r="C127" s="213"/>
      <c r="D127" s="207"/>
    </row>
    <row r="128" spans="1:4" x14ac:dyDescent="0.25">
      <c r="A128" s="209"/>
      <c r="B128" s="212"/>
      <c r="C128" s="213"/>
      <c r="D128" s="207"/>
    </row>
    <row r="129" spans="1:4" x14ac:dyDescent="0.25">
      <c r="A129" s="209" t="s">
        <v>1042</v>
      </c>
      <c r="B129" s="212" t="s">
        <v>1241</v>
      </c>
      <c r="C129" s="213" t="s">
        <v>10</v>
      </c>
      <c r="D129" s="207"/>
    </row>
    <row r="130" spans="1:4" x14ac:dyDescent="0.25">
      <c r="A130" s="209" t="s">
        <v>1009</v>
      </c>
      <c r="B130" s="212" t="s">
        <v>1242</v>
      </c>
      <c r="C130" s="213" t="s">
        <v>1084</v>
      </c>
      <c r="D130" s="207" t="s">
        <v>8</v>
      </c>
    </row>
    <row r="131" spans="1:4" x14ac:dyDescent="0.25">
      <c r="A131" s="209" t="s">
        <v>1012</v>
      </c>
      <c r="B131" s="212" t="s">
        <v>1370</v>
      </c>
      <c r="C131" s="213" t="s">
        <v>1085</v>
      </c>
      <c r="D131" s="207" t="s">
        <v>8</v>
      </c>
    </row>
    <row r="132" spans="1:4" x14ac:dyDescent="0.25">
      <c r="A132" s="204" t="s">
        <v>1014</v>
      </c>
      <c r="B132" s="207" t="s">
        <v>1371</v>
      </c>
      <c r="C132" s="213" t="s">
        <v>1086</v>
      </c>
      <c r="D132" s="207" t="s">
        <v>8</v>
      </c>
    </row>
    <row r="133" spans="1:4" x14ac:dyDescent="0.25">
      <c r="A133" s="204" t="s">
        <v>1016</v>
      </c>
      <c r="B133" s="207" t="s">
        <v>1372</v>
      </c>
      <c r="C133" s="213" t="s">
        <v>1087</v>
      </c>
      <c r="D133" s="207" t="s">
        <v>8</v>
      </c>
    </row>
    <row r="134" spans="1:4" x14ac:dyDescent="0.25">
      <c r="A134" s="209" t="s">
        <v>1017</v>
      </c>
      <c r="B134" s="210" t="s">
        <v>1373</v>
      </c>
      <c r="C134" s="211" t="s">
        <v>1088</v>
      </c>
      <c r="D134" s="207" t="s">
        <v>8</v>
      </c>
    </row>
    <row r="135" spans="1:4" x14ac:dyDescent="0.25">
      <c r="A135" s="209" t="s">
        <v>1019</v>
      </c>
      <c r="B135" s="212" t="s">
        <v>1374</v>
      </c>
      <c r="C135" s="213" t="s">
        <v>1375</v>
      </c>
      <c r="D135" s="207" t="s">
        <v>8</v>
      </c>
    </row>
    <row r="136" spans="1:4" x14ac:dyDescent="0.25">
      <c r="A136" s="209" t="s">
        <v>1020</v>
      </c>
      <c r="B136" s="212" t="s">
        <v>1376</v>
      </c>
      <c r="C136" s="213" t="s">
        <v>1377</v>
      </c>
      <c r="D136" s="207" t="s">
        <v>8</v>
      </c>
    </row>
    <row r="137" spans="1:4" x14ac:dyDescent="0.25">
      <c r="A137" s="204" t="s">
        <v>1036</v>
      </c>
      <c r="B137" s="215" t="s">
        <v>1378</v>
      </c>
      <c r="C137" s="213" t="s">
        <v>1379</v>
      </c>
      <c r="D137" s="207" t="s">
        <v>828</v>
      </c>
    </row>
    <row r="138" spans="1:4" x14ac:dyDescent="0.25">
      <c r="A138" s="204" t="s">
        <v>1038</v>
      </c>
      <c r="B138" s="214" t="s">
        <v>1243</v>
      </c>
      <c r="C138" s="214" t="s">
        <v>1380</v>
      </c>
      <c r="D138" s="207" t="s">
        <v>8</v>
      </c>
    </row>
    <row r="139" spans="1:4" x14ac:dyDescent="0.25">
      <c r="A139" s="209"/>
      <c r="B139" s="210"/>
      <c r="C139" s="211"/>
      <c r="D139" s="207"/>
    </row>
    <row r="140" spans="1:4" x14ac:dyDescent="0.25">
      <c r="A140" s="209" t="s">
        <v>1044</v>
      </c>
      <c r="B140" s="212" t="s">
        <v>1244</v>
      </c>
      <c r="C140" s="213" t="s">
        <v>1381</v>
      </c>
      <c r="D140" s="207"/>
    </row>
    <row r="141" spans="1:4" x14ac:dyDescent="0.25">
      <c r="A141" s="209" t="s">
        <v>1009</v>
      </c>
      <c r="B141" s="212" t="s">
        <v>1382</v>
      </c>
      <c r="C141" s="213" t="s">
        <v>1089</v>
      </c>
      <c r="D141" s="207" t="s">
        <v>8</v>
      </c>
    </row>
    <row r="142" spans="1:4" x14ac:dyDescent="0.25">
      <c r="A142" s="209" t="s">
        <v>1012</v>
      </c>
      <c r="B142" s="212" t="s">
        <v>1383</v>
      </c>
      <c r="C142" s="213" t="s">
        <v>1090</v>
      </c>
      <c r="D142" s="207" t="s">
        <v>8</v>
      </c>
    </row>
    <row r="143" spans="1:4" x14ac:dyDescent="0.25">
      <c r="A143" s="209" t="s">
        <v>1014</v>
      </c>
      <c r="B143" s="212" t="s">
        <v>1384</v>
      </c>
      <c r="C143" s="214" t="s">
        <v>1091</v>
      </c>
      <c r="D143" s="207" t="s">
        <v>8</v>
      </c>
    </row>
    <row r="144" spans="1:4" x14ac:dyDescent="0.25">
      <c r="A144" s="209" t="s">
        <v>1016</v>
      </c>
      <c r="B144" s="212" t="s">
        <v>1385</v>
      </c>
      <c r="C144" s="213" t="s">
        <v>1092</v>
      </c>
      <c r="D144" s="207" t="s">
        <v>8</v>
      </c>
    </row>
    <row r="145" spans="1:4" x14ac:dyDescent="0.25">
      <c r="A145" s="209" t="s">
        <v>1017</v>
      </c>
      <c r="B145" s="212" t="s">
        <v>1386</v>
      </c>
      <c r="C145" s="213" t="s">
        <v>1093</v>
      </c>
      <c r="D145" s="207" t="s">
        <v>8</v>
      </c>
    </row>
    <row r="146" spans="1:4" x14ac:dyDescent="0.25">
      <c r="A146" s="204" t="s">
        <v>1019</v>
      </c>
      <c r="B146" s="212" t="s">
        <v>1387</v>
      </c>
      <c r="C146" s="213" t="s">
        <v>1094</v>
      </c>
      <c r="D146" s="207" t="s">
        <v>8</v>
      </c>
    </row>
    <row r="147" spans="1:4" x14ac:dyDescent="0.25">
      <c r="A147" s="209" t="s">
        <v>1020</v>
      </c>
      <c r="B147" s="212" t="s">
        <v>1246</v>
      </c>
      <c r="C147" s="213" t="s">
        <v>1388</v>
      </c>
      <c r="D147" s="207" t="s">
        <v>8</v>
      </c>
    </row>
    <row r="148" spans="1:4" x14ac:dyDescent="0.25">
      <c r="A148" s="209" t="s">
        <v>1036</v>
      </c>
      <c r="B148" s="212" t="s">
        <v>1245</v>
      </c>
      <c r="C148" s="213" t="s">
        <v>1389</v>
      </c>
      <c r="D148" s="207" t="s">
        <v>8</v>
      </c>
    </row>
    <row r="149" spans="1:4" x14ac:dyDescent="0.25">
      <c r="A149" s="209" t="s">
        <v>1038</v>
      </c>
      <c r="B149" s="212" t="s">
        <v>1247</v>
      </c>
      <c r="C149" s="213" t="s">
        <v>1390</v>
      </c>
      <c r="D149" s="207" t="s">
        <v>8</v>
      </c>
    </row>
    <row r="150" spans="1:4" x14ac:dyDescent="0.25">
      <c r="B150" s="212"/>
      <c r="C150" s="213"/>
      <c r="D150" s="216"/>
    </row>
    <row r="151" spans="1:4" x14ac:dyDescent="0.25">
      <c r="A151" s="209"/>
      <c r="B151" s="212"/>
      <c r="C151" s="213"/>
      <c r="D151" s="207"/>
    </row>
    <row r="152" spans="1:4" x14ac:dyDescent="0.25">
      <c r="A152" s="204" t="s">
        <v>1095</v>
      </c>
      <c r="B152" s="207" t="s">
        <v>1248</v>
      </c>
      <c r="C152" s="213" t="s">
        <v>1391</v>
      </c>
      <c r="D152" s="207"/>
    </row>
    <row r="153" spans="1:4" x14ac:dyDescent="0.25">
      <c r="A153" s="204" t="s">
        <v>1009</v>
      </c>
      <c r="B153" s="207" t="s">
        <v>1392</v>
      </c>
      <c r="C153" s="213" t="s">
        <v>1393</v>
      </c>
      <c r="D153" s="207" t="s">
        <v>8</v>
      </c>
    </row>
    <row r="154" spans="1:4" x14ac:dyDescent="0.25">
      <c r="A154" s="209" t="s">
        <v>1012</v>
      </c>
      <c r="B154" s="210" t="s">
        <v>1249</v>
      </c>
      <c r="C154" s="211" t="s">
        <v>1394</v>
      </c>
      <c r="D154" s="207" t="s">
        <v>8</v>
      </c>
    </row>
    <row r="155" spans="1:4" x14ac:dyDescent="0.25">
      <c r="A155" s="209" t="s">
        <v>1014</v>
      </c>
      <c r="B155" s="212" t="s">
        <v>1395</v>
      </c>
      <c r="C155" s="213" t="s">
        <v>1396</v>
      </c>
      <c r="D155" s="207" t="s">
        <v>8</v>
      </c>
    </row>
    <row r="156" spans="1:4" x14ac:dyDescent="0.25">
      <c r="A156" s="209" t="s">
        <v>1016</v>
      </c>
      <c r="B156" s="212" t="s">
        <v>1397</v>
      </c>
      <c r="C156" s="213" t="s">
        <v>1097</v>
      </c>
      <c r="D156" s="207" t="s">
        <v>8</v>
      </c>
    </row>
    <row r="157" spans="1:4" x14ac:dyDescent="0.25">
      <c r="A157" s="209" t="s">
        <v>1017</v>
      </c>
      <c r="B157" s="212" t="s">
        <v>1398</v>
      </c>
      <c r="C157" s="213" t="s">
        <v>1098</v>
      </c>
      <c r="D157" s="207" t="s">
        <v>8</v>
      </c>
    </row>
    <row r="158" spans="1:4" x14ac:dyDescent="0.25">
      <c r="A158" s="209" t="s">
        <v>1019</v>
      </c>
      <c r="B158" s="212" t="s">
        <v>1399</v>
      </c>
      <c r="C158" s="213" t="s">
        <v>1099</v>
      </c>
      <c r="D158" s="207" t="s">
        <v>8</v>
      </c>
    </row>
    <row r="159" spans="1:4" x14ac:dyDescent="0.25">
      <c r="A159" s="209" t="s">
        <v>1020</v>
      </c>
      <c r="B159" s="212" t="s">
        <v>1400</v>
      </c>
      <c r="C159" s="213" t="s">
        <v>1100</v>
      </c>
      <c r="D159" s="207" t="s">
        <v>8</v>
      </c>
    </row>
    <row r="160" spans="1:4" x14ac:dyDescent="0.25">
      <c r="A160" s="209" t="s">
        <v>1036</v>
      </c>
      <c r="B160" s="212" t="s">
        <v>1401</v>
      </c>
      <c r="C160" s="213" t="s">
        <v>1101</v>
      </c>
      <c r="D160" s="207" t="s">
        <v>8</v>
      </c>
    </row>
    <row r="161" spans="1:4" x14ac:dyDescent="0.25">
      <c r="A161" s="209" t="s">
        <v>1038</v>
      </c>
      <c r="B161" s="212" t="s">
        <v>1250</v>
      </c>
      <c r="C161" s="213" t="s">
        <v>1102</v>
      </c>
      <c r="D161" s="207" t="s">
        <v>8</v>
      </c>
    </row>
    <row r="162" spans="1:4" x14ac:dyDescent="0.25">
      <c r="A162" s="209" t="s">
        <v>1040</v>
      </c>
      <c r="B162" s="212" t="s">
        <v>1402</v>
      </c>
      <c r="C162" s="213" t="s">
        <v>1403</v>
      </c>
      <c r="D162" s="207" t="s">
        <v>8</v>
      </c>
    </row>
    <row r="163" spans="1:4" x14ac:dyDescent="0.25">
      <c r="A163" s="209" t="s">
        <v>1042</v>
      </c>
      <c r="B163" s="212" t="s">
        <v>1404</v>
      </c>
      <c r="C163" s="213" t="s">
        <v>1405</v>
      </c>
      <c r="D163" s="207" t="s">
        <v>8</v>
      </c>
    </row>
    <row r="164" spans="1:4" x14ac:dyDescent="0.25">
      <c r="A164" s="208" t="s">
        <v>1044</v>
      </c>
      <c r="B164" s="207" t="s">
        <v>1406</v>
      </c>
      <c r="C164" s="213" t="s">
        <v>1407</v>
      </c>
      <c r="D164" s="207" t="s">
        <v>8</v>
      </c>
    </row>
    <row r="165" spans="1:4" x14ac:dyDescent="0.25">
      <c r="A165" s="204" t="s">
        <v>1095</v>
      </c>
      <c r="B165" s="207" t="s">
        <v>1408</v>
      </c>
      <c r="C165" s="213" t="s">
        <v>1409</v>
      </c>
      <c r="D165" s="207" t="s">
        <v>8</v>
      </c>
    </row>
    <row r="166" spans="1:4" x14ac:dyDescent="0.25">
      <c r="A166" s="209" t="s">
        <v>1107</v>
      </c>
      <c r="B166" s="210" t="s">
        <v>1410</v>
      </c>
      <c r="C166" s="211" t="s">
        <v>1411</v>
      </c>
      <c r="D166" s="207" t="s">
        <v>8</v>
      </c>
    </row>
    <row r="167" spans="1:4" x14ac:dyDescent="0.25">
      <c r="A167" s="209" t="s">
        <v>1110</v>
      </c>
      <c r="B167" s="212" t="s">
        <v>1412</v>
      </c>
      <c r="C167" s="213" t="s">
        <v>1096</v>
      </c>
      <c r="D167" s="207" t="s">
        <v>8</v>
      </c>
    </row>
    <row r="168" spans="1:4" x14ac:dyDescent="0.25">
      <c r="A168" s="209" t="s">
        <v>1122</v>
      </c>
      <c r="B168" s="212" t="s">
        <v>1413</v>
      </c>
      <c r="C168" s="213" t="s">
        <v>1414</v>
      </c>
      <c r="D168" s="207" t="s">
        <v>8</v>
      </c>
    </row>
    <row r="169" spans="1:4" x14ac:dyDescent="0.25">
      <c r="A169" s="209" t="s">
        <v>1130</v>
      </c>
      <c r="B169" s="212" t="s">
        <v>1573</v>
      </c>
      <c r="C169" s="213" t="s">
        <v>1594</v>
      </c>
      <c r="D169" s="207" t="s">
        <v>8</v>
      </c>
    </row>
    <row r="170" spans="1:4" x14ac:dyDescent="0.25">
      <c r="A170" s="209"/>
      <c r="B170" s="212"/>
      <c r="C170" s="213"/>
      <c r="D170" s="207"/>
    </row>
    <row r="171" spans="1:4" x14ac:dyDescent="0.25">
      <c r="A171" s="209" t="s">
        <v>1066</v>
      </c>
      <c r="B171" s="212" t="s">
        <v>1251</v>
      </c>
      <c r="C171" s="213" t="s">
        <v>1103</v>
      </c>
      <c r="D171" s="207" t="s">
        <v>828</v>
      </c>
    </row>
    <row r="172" spans="1:4" x14ac:dyDescent="0.25">
      <c r="A172" s="209" t="s">
        <v>1051</v>
      </c>
      <c r="B172" s="212" t="s">
        <v>1415</v>
      </c>
      <c r="C172" s="213" t="s">
        <v>1104</v>
      </c>
      <c r="D172" s="207" t="s">
        <v>828</v>
      </c>
    </row>
    <row r="173" spans="1:4" x14ac:dyDescent="0.25">
      <c r="A173" s="209" t="s">
        <v>1053</v>
      </c>
      <c r="B173" s="212" t="s">
        <v>1416</v>
      </c>
      <c r="C173" s="213" t="s">
        <v>1105</v>
      </c>
      <c r="D173" s="207" t="s">
        <v>828</v>
      </c>
    </row>
    <row r="174" spans="1:4" x14ac:dyDescent="0.25">
      <c r="A174" s="209" t="s">
        <v>1172</v>
      </c>
      <c r="B174" s="212" t="s">
        <v>1252</v>
      </c>
      <c r="C174" s="213" t="s">
        <v>1106</v>
      </c>
      <c r="D174" s="207" t="s">
        <v>828</v>
      </c>
    </row>
    <row r="175" spans="1:4" x14ac:dyDescent="0.25">
      <c r="A175" s="209" t="s">
        <v>1175</v>
      </c>
      <c r="B175" s="212" t="s">
        <v>1417</v>
      </c>
      <c r="C175" s="213" t="s">
        <v>1418</v>
      </c>
      <c r="D175" s="207" t="s">
        <v>828</v>
      </c>
    </row>
    <row r="176" spans="1:4" x14ac:dyDescent="0.25">
      <c r="A176" s="204" t="s">
        <v>1179</v>
      </c>
      <c r="B176" s="207" t="s">
        <v>1419</v>
      </c>
      <c r="C176" s="213" t="s">
        <v>364</v>
      </c>
      <c r="D176" s="216" t="s">
        <v>828</v>
      </c>
    </row>
    <row r="177" spans="1:4" x14ac:dyDescent="0.25">
      <c r="B177" s="207"/>
      <c r="C177" s="213"/>
      <c r="D177" s="207"/>
    </row>
    <row r="178" spans="1:4" x14ac:dyDescent="0.25">
      <c r="A178" s="209"/>
      <c r="B178" s="210"/>
      <c r="C178" s="211"/>
      <c r="D178" s="216"/>
    </row>
    <row r="179" spans="1:4" x14ac:dyDescent="0.25">
      <c r="A179" s="209" t="s">
        <v>1120</v>
      </c>
      <c r="B179" s="212" t="s">
        <v>1253</v>
      </c>
      <c r="C179" s="213" t="s">
        <v>1176</v>
      </c>
      <c r="D179" s="207" t="s">
        <v>828</v>
      </c>
    </row>
    <row r="180" spans="1:4" x14ac:dyDescent="0.25">
      <c r="A180" s="209" t="s">
        <v>1420</v>
      </c>
      <c r="B180" s="212" t="s">
        <v>1421</v>
      </c>
      <c r="C180" s="213" t="s">
        <v>1177</v>
      </c>
      <c r="D180" s="207" t="s">
        <v>828</v>
      </c>
    </row>
    <row r="181" spans="1:4" x14ac:dyDescent="0.25">
      <c r="A181" s="209" t="s">
        <v>1422</v>
      </c>
      <c r="B181" s="212" t="s">
        <v>1423</v>
      </c>
      <c r="C181" s="213" t="s">
        <v>1178</v>
      </c>
      <c r="D181" s="207" t="s">
        <v>828</v>
      </c>
    </row>
    <row r="182" spans="1:4" x14ac:dyDescent="0.25">
      <c r="A182" s="209" t="s">
        <v>1424</v>
      </c>
      <c r="B182" s="212" t="s">
        <v>1254</v>
      </c>
      <c r="C182" s="213" t="s">
        <v>1425</v>
      </c>
      <c r="D182" s="207" t="s">
        <v>828</v>
      </c>
    </row>
    <row r="183" spans="1:4" x14ac:dyDescent="0.25">
      <c r="A183" s="209"/>
      <c r="B183" s="212"/>
      <c r="C183" s="213"/>
      <c r="D183" s="207"/>
    </row>
    <row r="184" spans="1:4" x14ac:dyDescent="0.25">
      <c r="B184" s="207"/>
      <c r="C184" s="203"/>
      <c r="D184" s="207"/>
    </row>
    <row r="185" spans="1:4" x14ac:dyDescent="0.25">
      <c r="A185" s="204" t="s">
        <v>1107</v>
      </c>
      <c r="B185" s="207" t="s">
        <v>1255</v>
      </c>
      <c r="C185" s="213" t="s">
        <v>1108</v>
      </c>
      <c r="D185" s="207"/>
    </row>
    <row r="186" spans="1:4" x14ac:dyDescent="0.25">
      <c r="A186" s="209" t="s">
        <v>1009</v>
      </c>
      <c r="B186" s="210" t="s">
        <v>1426</v>
      </c>
      <c r="C186" s="211" t="s">
        <v>1109</v>
      </c>
      <c r="D186" s="207" t="s">
        <v>8</v>
      </c>
    </row>
    <row r="187" spans="1:4" x14ac:dyDescent="0.25">
      <c r="A187" s="209" t="s">
        <v>1012</v>
      </c>
      <c r="B187" s="212" t="s">
        <v>1256</v>
      </c>
      <c r="C187" s="213" t="s">
        <v>1427</v>
      </c>
      <c r="D187" s="207" t="s">
        <v>8</v>
      </c>
    </row>
    <row r="188" spans="1:4" x14ac:dyDescent="0.25">
      <c r="A188" s="209"/>
      <c r="B188" s="212"/>
      <c r="C188" s="213"/>
      <c r="D188" s="207"/>
    </row>
    <row r="189" spans="1:4" x14ac:dyDescent="0.25">
      <c r="A189" s="209"/>
      <c r="B189" s="212"/>
      <c r="C189" s="213"/>
      <c r="D189" s="217"/>
    </row>
    <row r="190" spans="1:4" x14ac:dyDescent="0.25">
      <c r="A190" s="209" t="s">
        <v>1110</v>
      </c>
      <c r="B190" s="212" t="s">
        <v>1257</v>
      </c>
      <c r="C190" s="213" t="s">
        <v>1111</v>
      </c>
      <c r="D190" s="217"/>
    </row>
    <row r="191" spans="1:4" x14ac:dyDescent="0.25">
      <c r="A191" s="209" t="s">
        <v>1009</v>
      </c>
      <c r="B191" s="212" t="s">
        <v>1428</v>
      </c>
      <c r="C191" s="213" t="s">
        <v>1112</v>
      </c>
      <c r="D191" s="217" t="s">
        <v>8</v>
      </c>
    </row>
    <row r="192" spans="1:4" x14ac:dyDescent="0.25">
      <c r="A192" s="209" t="s">
        <v>1012</v>
      </c>
      <c r="B192" s="212" t="s">
        <v>1429</v>
      </c>
      <c r="C192" s="213" t="s">
        <v>1113</v>
      </c>
      <c r="D192" s="217" t="s">
        <v>8</v>
      </c>
    </row>
    <row r="193" spans="1:4" x14ac:dyDescent="0.25">
      <c r="A193" s="209" t="s">
        <v>1014</v>
      </c>
      <c r="B193" s="207" t="s">
        <v>1430</v>
      </c>
      <c r="C193" s="213" t="s">
        <v>1114</v>
      </c>
      <c r="D193" s="217" t="s">
        <v>8</v>
      </c>
    </row>
    <row r="194" spans="1:4" x14ac:dyDescent="0.25">
      <c r="A194" s="209"/>
      <c r="B194" s="207"/>
      <c r="C194" s="213"/>
      <c r="D194" s="217"/>
    </row>
    <row r="195" spans="1:4" x14ac:dyDescent="0.25">
      <c r="A195" s="209" t="s">
        <v>1040</v>
      </c>
      <c r="B195" s="207" t="s">
        <v>1431</v>
      </c>
      <c r="C195" s="208" t="s">
        <v>1115</v>
      </c>
      <c r="D195" s="216" t="s">
        <v>8</v>
      </c>
    </row>
    <row r="196" spans="1:4" x14ac:dyDescent="0.25">
      <c r="A196" s="209" t="s">
        <v>1042</v>
      </c>
      <c r="B196" s="212" t="s">
        <v>1432</v>
      </c>
      <c r="C196" s="213" t="s">
        <v>1116</v>
      </c>
      <c r="D196" s="217" t="s">
        <v>8</v>
      </c>
    </row>
    <row r="197" spans="1:4" x14ac:dyDescent="0.25">
      <c r="A197" s="209" t="s">
        <v>1044</v>
      </c>
      <c r="B197" s="212" t="s">
        <v>1433</v>
      </c>
      <c r="C197" s="213" t="s">
        <v>1434</v>
      </c>
      <c r="D197" s="217"/>
    </row>
    <row r="198" spans="1:4" x14ac:dyDescent="0.25">
      <c r="A198" s="209"/>
      <c r="B198" s="212"/>
      <c r="C198" s="213"/>
      <c r="D198" s="217"/>
    </row>
    <row r="199" spans="1:4" x14ac:dyDescent="0.25">
      <c r="A199" s="209"/>
      <c r="B199" s="212"/>
      <c r="C199" s="213"/>
      <c r="D199" s="217"/>
    </row>
    <row r="200" spans="1:4" x14ac:dyDescent="0.25">
      <c r="A200" s="209" t="s">
        <v>1066</v>
      </c>
      <c r="B200" s="212" t="s">
        <v>1258</v>
      </c>
      <c r="C200" s="213" t="s">
        <v>1117</v>
      </c>
      <c r="D200" s="217" t="s">
        <v>8</v>
      </c>
    </row>
    <row r="201" spans="1:4" x14ac:dyDescent="0.25">
      <c r="A201" s="208" t="s">
        <v>1051</v>
      </c>
      <c r="B201" s="207" t="s">
        <v>1435</v>
      </c>
      <c r="C201" s="213" t="s">
        <v>1118</v>
      </c>
      <c r="D201" s="216" t="s">
        <v>8</v>
      </c>
    </row>
    <row r="202" spans="1:4" x14ac:dyDescent="0.25">
      <c r="A202" s="209" t="s">
        <v>1053</v>
      </c>
      <c r="B202" s="212" t="s">
        <v>1436</v>
      </c>
      <c r="C202" s="213" t="s">
        <v>1119</v>
      </c>
      <c r="D202" s="217" t="s">
        <v>8</v>
      </c>
    </row>
    <row r="203" spans="1:4" x14ac:dyDescent="0.25">
      <c r="A203" s="209"/>
      <c r="B203" s="212"/>
      <c r="C203" s="213"/>
      <c r="D203" s="217"/>
    </row>
    <row r="204" spans="1:4" x14ac:dyDescent="0.25">
      <c r="A204" s="209" t="s">
        <v>1120</v>
      </c>
      <c r="B204" s="212" t="s">
        <v>1259</v>
      </c>
      <c r="C204" s="213" t="s">
        <v>1121</v>
      </c>
      <c r="D204" s="217" t="s">
        <v>8</v>
      </c>
    </row>
    <row r="205" spans="1:4" x14ac:dyDescent="0.25">
      <c r="A205" s="209"/>
      <c r="B205" s="214"/>
      <c r="C205" s="214"/>
      <c r="D205" s="216"/>
    </row>
    <row r="206" spans="1:4" x14ac:dyDescent="0.25">
      <c r="A206" s="209"/>
      <c r="B206" s="212"/>
      <c r="C206" s="213"/>
      <c r="D206" s="217"/>
    </row>
    <row r="207" spans="1:4" x14ac:dyDescent="0.25">
      <c r="A207" s="209" t="s">
        <v>1122</v>
      </c>
      <c r="B207" s="214" t="s">
        <v>1260</v>
      </c>
      <c r="C207" s="214" t="s">
        <v>1123</v>
      </c>
      <c r="D207" s="207"/>
    </row>
    <row r="208" spans="1:4" x14ac:dyDescent="0.25">
      <c r="A208" s="209" t="s">
        <v>1009</v>
      </c>
      <c r="B208" s="212" t="s">
        <v>1261</v>
      </c>
      <c r="C208" s="213" t="s">
        <v>1124</v>
      </c>
      <c r="D208" s="217" t="s">
        <v>8</v>
      </c>
    </row>
    <row r="209" spans="1:4" x14ac:dyDescent="0.25">
      <c r="A209" s="209" t="s">
        <v>1012</v>
      </c>
      <c r="B209" s="207" t="s">
        <v>1262</v>
      </c>
      <c r="C209" s="213" t="s">
        <v>1125</v>
      </c>
      <c r="D209" s="207" t="s">
        <v>8</v>
      </c>
    </row>
    <row r="210" spans="1:4" x14ac:dyDescent="0.25">
      <c r="A210" s="209" t="s">
        <v>1014</v>
      </c>
      <c r="B210" s="212" t="s">
        <v>1264</v>
      </c>
      <c r="C210" s="213" t="s">
        <v>1437</v>
      </c>
      <c r="D210" s="217" t="s">
        <v>8</v>
      </c>
    </row>
    <row r="211" spans="1:4" x14ac:dyDescent="0.25">
      <c r="A211" s="209" t="s">
        <v>1016</v>
      </c>
      <c r="B211" s="207" t="s">
        <v>1438</v>
      </c>
      <c r="C211" s="213" t="s">
        <v>1126</v>
      </c>
      <c r="D211" s="207" t="s">
        <v>8</v>
      </c>
    </row>
    <row r="212" spans="1:4" x14ac:dyDescent="0.25">
      <c r="A212" s="209"/>
      <c r="B212" s="212"/>
      <c r="C212" s="213"/>
      <c r="D212" s="217"/>
    </row>
    <row r="213" spans="1:4" x14ac:dyDescent="0.25">
      <c r="A213" s="204" t="s">
        <v>1040</v>
      </c>
      <c r="B213" s="207" t="s">
        <v>1439</v>
      </c>
      <c r="C213" s="213" t="s">
        <v>1127</v>
      </c>
      <c r="D213" s="207" t="s">
        <v>8</v>
      </c>
    </row>
    <row r="214" spans="1:4" x14ac:dyDescent="0.25">
      <c r="A214" s="204" t="s">
        <v>1042</v>
      </c>
      <c r="B214" s="207" t="s">
        <v>1440</v>
      </c>
      <c r="C214" s="213" t="s">
        <v>1128</v>
      </c>
      <c r="D214" s="216" t="s">
        <v>8</v>
      </c>
    </row>
    <row r="215" spans="1:4" x14ac:dyDescent="0.25">
      <c r="A215" s="209" t="s">
        <v>1044</v>
      </c>
      <c r="B215" s="210" t="s">
        <v>1265</v>
      </c>
      <c r="C215" s="211" t="s">
        <v>1129</v>
      </c>
      <c r="D215" s="207" t="s">
        <v>8</v>
      </c>
    </row>
    <row r="216" spans="1:4" x14ac:dyDescent="0.25">
      <c r="A216" s="209" t="s">
        <v>1095</v>
      </c>
      <c r="B216" s="212" t="s">
        <v>1263</v>
      </c>
      <c r="C216" s="213" t="s">
        <v>1441</v>
      </c>
      <c r="D216" s="207" t="s">
        <v>8</v>
      </c>
    </row>
    <row r="217" spans="1:4" x14ac:dyDescent="0.25">
      <c r="A217" s="209" t="s">
        <v>1107</v>
      </c>
      <c r="B217" s="212" t="s">
        <v>1442</v>
      </c>
      <c r="C217" s="213" t="s">
        <v>1443</v>
      </c>
      <c r="D217" s="207" t="s">
        <v>8</v>
      </c>
    </row>
    <row r="218" spans="1:4" x14ac:dyDescent="0.25">
      <c r="A218" s="209" t="s">
        <v>1110</v>
      </c>
      <c r="B218" s="212" t="s">
        <v>1444</v>
      </c>
      <c r="C218" s="213" t="s">
        <v>1445</v>
      </c>
      <c r="D218" s="207" t="s">
        <v>8</v>
      </c>
    </row>
    <row r="219" spans="1:4" x14ac:dyDescent="0.25">
      <c r="A219" s="209"/>
      <c r="B219" s="212"/>
      <c r="C219" s="213"/>
      <c r="D219" s="207"/>
    </row>
    <row r="220" spans="1:4" x14ac:dyDescent="0.25">
      <c r="A220" s="209"/>
      <c r="B220" s="212"/>
      <c r="C220" s="213"/>
      <c r="D220" s="207"/>
    </row>
    <row r="221" spans="1:4" x14ac:dyDescent="0.25">
      <c r="A221" s="204" t="s">
        <v>1130</v>
      </c>
      <c r="B221" s="207" t="s">
        <v>1266</v>
      </c>
      <c r="C221" s="213" t="s">
        <v>1131</v>
      </c>
      <c r="D221" s="207"/>
    </row>
    <row r="222" spans="1:4" x14ac:dyDescent="0.25">
      <c r="A222" s="209" t="s">
        <v>1009</v>
      </c>
      <c r="B222" s="210" t="s">
        <v>1267</v>
      </c>
      <c r="C222" s="211" t="s">
        <v>1132</v>
      </c>
      <c r="D222" s="207" t="s">
        <v>6</v>
      </c>
    </row>
    <row r="223" spans="1:4" x14ac:dyDescent="0.25">
      <c r="A223" s="209" t="s">
        <v>1012</v>
      </c>
      <c r="B223" s="212" t="s">
        <v>1268</v>
      </c>
      <c r="C223" s="213" t="s">
        <v>1133</v>
      </c>
      <c r="D223" s="207" t="s">
        <v>6</v>
      </c>
    </row>
    <row r="224" spans="1:4" x14ac:dyDescent="0.25">
      <c r="A224" s="209" t="s">
        <v>1014</v>
      </c>
      <c r="B224" s="212" t="s">
        <v>1269</v>
      </c>
      <c r="C224" s="213" t="s">
        <v>1134</v>
      </c>
      <c r="D224" s="207" t="s">
        <v>6</v>
      </c>
    </row>
    <row r="225" spans="1:4" x14ac:dyDescent="0.25">
      <c r="A225" s="209" t="s">
        <v>1016</v>
      </c>
      <c r="B225" s="207" t="s">
        <v>1446</v>
      </c>
      <c r="C225" s="213" t="s">
        <v>1135</v>
      </c>
      <c r="D225" s="207" t="s">
        <v>1183</v>
      </c>
    </row>
    <row r="226" spans="1:4" x14ac:dyDescent="0.25">
      <c r="A226" s="209" t="s">
        <v>1017</v>
      </c>
      <c r="B226" s="207" t="s">
        <v>1447</v>
      </c>
      <c r="C226" s="213" t="s">
        <v>1136</v>
      </c>
      <c r="D226" s="216" t="s">
        <v>1183</v>
      </c>
    </row>
    <row r="227" spans="1:4" x14ac:dyDescent="0.25">
      <c r="A227" s="209" t="s">
        <v>1019</v>
      </c>
      <c r="B227" s="207" t="s">
        <v>1448</v>
      </c>
      <c r="C227" s="213" t="s">
        <v>1137</v>
      </c>
      <c r="D227" s="207" t="s">
        <v>8</v>
      </c>
    </row>
    <row r="228" spans="1:4" x14ac:dyDescent="0.25">
      <c r="A228" s="209" t="s">
        <v>1020</v>
      </c>
      <c r="B228" s="210" t="s">
        <v>1449</v>
      </c>
      <c r="C228" s="211" t="s">
        <v>1138</v>
      </c>
      <c r="D228" s="216" t="s">
        <v>8</v>
      </c>
    </row>
    <row r="229" spans="1:4" x14ac:dyDescent="0.25">
      <c r="A229" s="209" t="s">
        <v>1036</v>
      </c>
      <c r="B229" s="212" t="s">
        <v>1450</v>
      </c>
      <c r="C229" s="213" t="s">
        <v>1139</v>
      </c>
      <c r="D229" s="207" t="s">
        <v>8</v>
      </c>
    </row>
    <row r="230" spans="1:4" x14ac:dyDescent="0.25">
      <c r="A230" s="209" t="s">
        <v>1038</v>
      </c>
      <c r="B230" s="212" t="s">
        <v>1451</v>
      </c>
      <c r="C230" s="213" t="s">
        <v>1140</v>
      </c>
      <c r="D230" s="207" t="s">
        <v>6</v>
      </c>
    </row>
    <row r="231" spans="1:4" x14ac:dyDescent="0.25">
      <c r="A231" s="209"/>
      <c r="B231" s="212"/>
      <c r="C231" s="213"/>
      <c r="D231" s="207"/>
    </row>
    <row r="232" spans="1:4" x14ac:dyDescent="0.25">
      <c r="A232" s="209"/>
      <c r="B232" s="212"/>
      <c r="C232" s="213"/>
      <c r="D232" s="207"/>
    </row>
    <row r="233" spans="1:4" x14ac:dyDescent="0.25">
      <c r="A233" s="209" t="s">
        <v>1141</v>
      </c>
      <c r="B233" s="212" t="s">
        <v>1270</v>
      </c>
      <c r="C233" s="213" t="s">
        <v>1452</v>
      </c>
      <c r="D233" s="207"/>
    </row>
    <row r="234" spans="1:4" x14ac:dyDescent="0.25">
      <c r="A234" s="209" t="s">
        <v>1009</v>
      </c>
      <c r="B234" s="212" t="s">
        <v>1453</v>
      </c>
      <c r="C234" s="213" t="s">
        <v>1142</v>
      </c>
      <c r="D234" s="207" t="s">
        <v>6</v>
      </c>
    </row>
    <row r="235" spans="1:4" x14ac:dyDescent="0.25">
      <c r="A235" s="209" t="s">
        <v>1012</v>
      </c>
      <c r="B235" s="212" t="s">
        <v>1454</v>
      </c>
      <c r="C235" s="213" t="s">
        <v>1143</v>
      </c>
      <c r="D235" s="207" t="s">
        <v>8</v>
      </c>
    </row>
    <row r="236" spans="1:4" x14ac:dyDescent="0.25">
      <c r="A236" s="209" t="s">
        <v>1014</v>
      </c>
      <c r="B236" s="212" t="s">
        <v>1455</v>
      </c>
      <c r="C236" s="213" t="s">
        <v>1144</v>
      </c>
      <c r="D236" s="207" t="s">
        <v>8</v>
      </c>
    </row>
    <row r="237" spans="1:4" x14ac:dyDescent="0.25">
      <c r="A237" s="204" t="s">
        <v>1016</v>
      </c>
      <c r="B237" s="207" t="s">
        <v>1456</v>
      </c>
      <c r="C237" s="213" t="s">
        <v>1145</v>
      </c>
      <c r="D237" s="207" t="s">
        <v>6</v>
      </c>
    </row>
    <row r="238" spans="1:4" x14ac:dyDescent="0.25">
      <c r="A238" s="204" t="s">
        <v>1017</v>
      </c>
      <c r="B238" s="207" t="s">
        <v>1457</v>
      </c>
      <c r="C238" s="213" t="s">
        <v>1146</v>
      </c>
      <c r="D238" s="216" t="s">
        <v>828</v>
      </c>
    </row>
    <row r="239" spans="1:4" x14ac:dyDescent="0.25">
      <c r="A239" s="209" t="s">
        <v>1019</v>
      </c>
      <c r="B239" s="210" t="s">
        <v>1458</v>
      </c>
      <c r="C239" s="211" t="s">
        <v>1459</v>
      </c>
      <c r="D239" s="207" t="s">
        <v>6</v>
      </c>
    </row>
    <row r="240" spans="1:4" x14ac:dyDescent="0.25">
      <c r="A240" s="209" t="s">
        <v>1020</v>
      </c>
      <c r="B240" s="212" t="s">
        <v>1460</v>
      </c>
      <c r="C240" s="213" t="s">
        <v>1461</v>
      </c>
      <c r="D240" s="207" t="s">
        <v>6</v>
      </c>
    </row>
    <row r="241" spans="1:4" x14ac:dyDescent="0.25">
      <c r="A241" s="209" t="s">
        <v>1036</v>
      </c>
      <c r="B241" s="204" t="s">
        <v>1271</v>
      </c>
      <c r="C241" s="208" t="s">
        <v>1462</v>
      </c>
      <c r="D241" s="208" t="s">
        <v>6</v>
      </c>
    </row>
    <row r="242" spans="1:4" x14ac:dyDescent="0.25">
      <c r="A242" s="209" t="s">
        <v>1038</v>
      </c>
      <c r="B242" s="204" t="s">
        <v>1272</v>
      </c>
      <c r="C242" s="208" t="s">
        <v>1463</v>
      </c>
      <c r="D242" s="208" t="s">
        <v>6</v>
      </c>
    </row>
    <row r="243" spans="1:4" x14ac:dyDescent="0.25">
      <c r="A243" s="209" t="s">
        <v>1040</v>
      </c>
      <c r="B243" s="204" t="s">
        <v>1574</v>
      </c>
      <c r="C243" s="208" t="s">
        <v>1595</v>
      </c>
      <c r="D243" s="208" t="s">
        <v>6</v>
      </c>
    </row>
    <row r="244" spans="1:4" x14ac:dyDescent="0.25">
      <c r="A244" s="209" t="s">
        <v>1042</v>
      </c>
      <c r="B244" s="204" t="s">
        <v>1575</v>
      </c>
      <c r="C244" s="208" t="s">
        <v>1596</v>
      </c>
      <c r="D244" s="208" t="s">
        <v>6</v>
      </c>
    </row>
    <row r="245" spans="1:4" x14ac:dyDescent="0.25">
      <c r="A245" s="209"/>
      <c r="B245" s="210"/>
      <c r="C245" s="211"/>
      <c r="D245" s="216"/>
    </row>
    <row r="246" spans="1:4" x14ac:dyDescent="0.25">
      <c r="A246" s="209" t="s">
        <v>1147</v>
      </c>
      <c r="B246" s="212" t="s">
        <v>1464</v>
      </c>
      <c r="C246" s="213" t="s">
        <v>1465</v>
      </c>
      <c r="D246" s="207"/>
    </row>
    <row r="247" spans="1:4" x14ac:dyDescent="0.25">
      <c r="A247" s="209" t="s">
        <v>1009</v>
      </c>
      <c r="B247" s="212" t="s">
        <v>1466</v>
      </c>
      <c r="C247" s="213" t="s">
        <v>1467</v>
      </c>
      <c r="D247" s="207" t="s">
        <v>8</v>
      </c>
    </row>
    <row r="248" spans="1:4" x14ac:dyDescent="0.25">
      <c r="A248" s="209" t="s">
        <v>1012</v>
      </c>
      <c r="B248" s="212" t="s">
        <v>1468</v>
      </c>
      <c r="C248" s="213" t="s">
        <v>1469</v>
      </c>
      <c r="D248" s="207" t="s">
        <v>6</v>
      </c>
    </row>
    <row r="249" spans="1:4" x14ac:dyDescent="0.25">
      <c r="A249" s="209" t="s">
        <v>1014</v>
      </c>
      <c r="B249" s="212" t="s">
        <v>1470</v>
      </c>
      <c r="C249" s="213" t="s">
        <v>1471</v>
      </c>
      <c r="D249" s="207" t="s">
        <v>6</v>
      </c>
    </row>
    <row r="250" spans="1:4" x14ac:dyDescent="0.25">
      <c r="A250" s="209" t="s">
        <v>1016</v>
      </c>
      <c r="B250" s="207" t="s">
        <v>1472</v>
      </c>
      <c r="C250" s="213" t="s">
        <v>1473</v>
      </c>
      <c r="D250" s="207" t="s">
        <v>6</v>
      </c>
    </row>
    <row r="251" spans="1:4" x14ac:dyDescent="0.25">
      <c r="A251" s="204" t="s">
        <v>1017</v>
      </c>
      <c r="B251" s="207" t="s">
        <v>1474</v>
      </c>
      <c r="C251" s="213" t="s">
        <v>1475</v>
      </c>
      <c r="D251" s="207" t="s">
        <v>6</v>
      </c>
    </row>
    <row r="252" spans="1:4" x14ac:dyDescent="0.25">
      <c r="A252" s="209" t="s">
        <v>1019</v>
      </c>
      <c r="B252" s="210" t="s">
        <v>1476</v>
      </c>
      <c r="C252" s="211" t="s">
        <v>1477</v>
      </c>
      <c r="D252" s="216" t="s">
        <v>6</v>
      </c>
    </row>
    <row r="253" spans="1:4" x14ac:dyDescent="0.25">
      <c r="A253" s="209"/>
      <c r="B253" s="212"/>
      <c r="C253" s="213"/>
      <c r="D253" s="207"/>
    </row>
    <row r="254" spans="1:4" x14ac:dyDescent="0.25">
      <c r="A254" s="209" t="s">
        <v>1066</v>
      </c>
      <c r="B254" s="212" t="s">
        <v>1478</v>
      </c>
      <c r="C254" s="213" t="s">
        <v>1479</v>
      </c>
      <c r="D254" s="207"/>
    </row>
    <row r="255" spans="1:4" x14ac:dyDescent="0.25">
      <c r="A255" s="209" t="s">
        <v>1009</v>
      </c>
      <c r="B255" s="212" t="s">
        <v>1480</v>
      </c>
      <c r="C255" s="213" t="s">
        <v>1481</v>
      </c>
      <c r="D255" s="207" t="s">
        <v>828</v>
      </c>
    </row>
    <row r="256" spans="1:4" x14ac:dyDescent="0.25">
      <c r="A256" s="209" t="s">
        <v>1012</v>
      </c>
      <c r="B256" s="212" t="s">
        <v>1482</v>
      </c>
      <c r="C256" s="213" t="s">
        <v>1483</v>
      </c>
      <c r="D256" s="207" t="s">
        <v>828</v>
      </c>
    </row>
    <row r="257" spans="1:4" s="204" customFormat="1" x14ac:dyDescent="0.25">
      <c r="A257" s="209" t="s">
        <v>1014</v>
      </c>
      <c r="B257" s="204" t="s">
        <v>1484</v>
      </c>
      <c r="C257" s="204" t="s">
        <v>1485</v>
      </c>
      <c r="D257" s="204" t="s">
        <v>8</v>
      </c>
    </row>
    <row r="258" spans="1:4" x14ac:dyDescent="0.25">
      <c r="A258" s="204" t="s">
        <v>1016</v>
      </c>
      <c r="B258" s="204" t="s">
        <v>1486</v>
      </c>
      <c r="C258" s="208" t="s">
        <v>1487</v>
      </c>
      <c r="D258" s="208" t="s">
        <v>828</v>
      </c>
    </row>
    <row r="261" spans="1:4" x14ac:dyDescent="0.25">
      <c r="A261" s="204" t="s">
        <v>1051</v>
      </c>
      <c r="B261" s="204" t="s">
        <v>1273</v>
      </c>
      <c r="C261" s="208" t="s">
        <v>1488</v>
      </c>
      <c r="D261" s="208" t="s">
        <v>6</v>
      </c>
    </row>
    <row r="262" spans="1:4" x14ac:dyDescent="0.25">
      <c r="A262" s="204" t="s">
        <v>1009</v>
      </c>
      <c r="B262" s="204" t="s">
        <v>1489</v>
      </c>
      <c r="C262" s="208" t="s">
        <v>1148</v>
      </c>
      <c r="D262" s="208" t="s">
        <v>6</v>
      </c>
    </row>
    <row r="263" spans="1:4" x14ac:dyDescent="0.25">
      <c r="A263" s="204" t="s">
        <v>1012</v>
      </c>
      <c r="B263" s="204" t="s">
        <v>1274</v>
      </c>
      <c r="C263" s="208" t="s">
        <v>1490</v>
      </c>
      <c r="D263" s="208" t="s">
        <v>6</v>
      </c>
    </row>
    <row r="264" spans="1:4" x14ac:dyDescent="0.25">
      <c r="A264" s="204" t="s">
        <v>1014</v>
      </c>
      <c r="B264" s="204" t="s">
        <v>1276</v>
      </c>
      <c r="C264" s="208" t="s">
        <v>1149</v>
      </c>
      <c r="D264" s="208" t="s">
        <v>6</v>
      </c>
    </row>
    <row r="265" spans="1:4" x14ac:dyDescent="0.25">
      <c r="A265" s="204" t="s">
        <v>1016</v>
      </c>
      <c r="B265" s="204" t="s">
        <v>1491</v>
      </c>
      <c r="C265" s="208" t="s">
        <v>1150</v>
      </c>
      <c r="D265" s="208" t="s">
        <v>6</v>
      </c>
    </row>
    <row r="266" spans="1:4" x14ac:dyDescent="0.25">
      <c r="A266" s="204" t="s">
        <v>1017</v>
      </c>
      <c r="B266" s="204" t="s">
        <v>1275</v>
      </c>
      <c r="C266" s="208" t="s">
        <v>1151</v>
      </c>
      <c r="D266" s="208" t="s">
        <v>6</v>
      </c>
    </row>
    <row r="269" spans="1:4" x14ac:dyDescent="0.25">
      <c r="A269" s="204" t="s">
        <v>1053</v>
      </c>
      <c r="B269" s="204" t="s">
        <v>1277</v>
      </c>
      <c r="C269" s="208" t="s">
        <v>1492</v>
      </c>
      <c r="D269" s="208" t="s">
        <v>6</v>
      </c>
    </row>
    <row r="270" spans="1:4" x14ac:dyDescent="0.25">
      <c r="A270" s="204" t="s">
        <v>1009</v>
      </c>
      <c r="B270" s="204" t="s">
        <v>1278</v>
      </c>
      <c r="C270" s="208" t="s">
        <v>1152</v>
      </c>
      <c r="D270" s="208" t="s">
        <v>6</v>
      </c>
    </row>
    <row r="271" spans="1:4" x14ac:dyDescent="0.25">
      <c r="A271" s="204" t="s">
        <v>1012</v>
      </c>
      <c r="B271" s="204" t="s">
        <v>1279</v>
      </c>
      <c r="C271" s="208" t="s">
        <v>1153</v>
      </c>
      <c r="D271" s="208" t="s">
        <v>6</v>
      </c>
    </row>
    <row r="272" spans="1:4" x14ac:dyDescent="0.25">
      <c r="A272" s="204" t="s">
        <v>1014</v>
      </c>
      <c r="B272" s="204" t="s">
        <v>1280</v>
      </c>
      <c r="C272" s="208" t="s">
        <v>1154</v>
      </c>
      <c r="D272" s="208" t="s">
        <v>6</v>
      </c>
    </row>
    <row r="273" spans="1:4" x14ac:dyDescent="0.25">
      <c r="A273" s="204" t="s">
        <v>1016</v>
      </c>
      <c r="B273" s="204" t="s">
        <v>1281</v>
      </c>
      <c r="C273" s="208" t="s">
        <v>1155</v>
      </c>
      <c r="D273" s="208" t="s">
        <v>6</v>
      </c>
    </row>
    <row r="274" spans="1:4" x14ac:dyDescent="0.25">
      <c r="A274" s="204" t="s">
        <v>1017</v>
      </c>
      <c r="B274" s="204" t="s">
        <v>1576</v>
      </c>
      <c r="C274" s="208" t="s">
        <v>1597</v>
      </c>
      <c r="D274" s="208" t="s">
        <v>6</v>
      </c>
    </row>
    <row r="276" spans="1:4" x14ac:dyDescent="0.25">
      <c r="A276" s="204" t="s">
        <v>1172</v>
      </c>
      <c r="B276" s="204" t="s">
        <v>1493</v>
      </c>
      <c r="C276" s="208" t="s">
        <v>1494</v>
      </c>
      <c r="D276" s="208" t="s">
        <v>6</v>
      </c>
    </row>
    <row r="277" spans="1:4" x14ac:dyDescent="0.25">
      <c r="A277" s="204" t="s">
        <v>1009</v>
      </c>
      <c r="B277" s="204" t="s">
        <v>1495</v>
      </c>
      <c r="C277" s="208" t="s">
        <v>1156</v>
      </c>
      <c r="D277" s="208" t="s">
        <v>6</v>
      </c>
    </row>
    <row r="278" spans="1:4" x14ac:dyDescent="0.25">
      <c r="A278" s="204" t="s">
        <v>1012</v>
      </c>
      <c r="B278" s="204" t="s">
        <v>1496</v>
      </c>
      <c r="C278" s="208" t="s">
        <v>1157</v>
      </c>
      <c r="D278" s="208" t="s">
        <v>6</v>
      </c>
    </row>
    <row r="280" spans="1:4" x14ac:dyDescent="0.25">
      <c r="A280" s="204" t="s">
        <v>1175</v>
      </c>
      <c r="B280" s="204" t="s">
        <v>1282</v>
      </c>
      <c r="C280" s="208" t="s">
        <v>1497</v>
      </c>
      <c r="D280" s="208" t="s">
        <v>6</v>
      </c>
    </row>
    <row r="282" spans="1:4" x14ac:dyDescent="0.25">
      <c r="A282" s="204" t="s">
        <v>1179</v>
      </c>
      <c r="B282" s="204" t="s">
        <v>1283</v>
      </c>
      <c r="C282" s="208" t="s">
        <v>1498</v>
      </c>
      <c r="D282" s="208" t="s">
        <v>6</v>
      </c>
    </row>
    <row r="284" spans="1:4" x14ac:dyDescent="0.25">
      <c r="A284" s="204" t="s">
        <v>1499</v>
      </c>
      <c r="B284" s="204" t="s">
        <v>1500</v>
      </c>
      <c r="C284" s="208" t="s">
        <v>1501</v>
      </c>
      <c r="D284" s="208" t="s">
        <v>6</v>
      </c>
    </row>
    <row r="286" spans="1:4" x14ac:dyDescent="0.25">
      <c r="A286" s="204" t="s">
        <v>1502</v>
      </c>
      <c r="B286" s="204" t="s">
        <v>1503</v>
      </c>
      <c r="C286" s="208" t="s">
        <v>1504</v>
      </c>
      <c r="D286" s="208" t="s">
        <v>6</v>
      </c>
    </row>
    <row r="289" spans="1:4" x14ac:dyDescent="0.25">
      <c r="A289" s="204" t="s">
        <v>1505</v>
      </c>
      <c r="B289" s="204" t="s">
        <v>1506</v>
      </c>
      <c r="C289" s="208" t="s">
        <v>1158</v>
      </c>
    </row>
    <row r="290" spans="1:4" x14ac:dyDescent="0.25">
      <c r="A290" s="204" t="s">
        <v>1009</v>
      </c>
      <c r="B290" s="204" t="s">
        <v>1507</v>
      </c>
      <c r="C290" s="208" t="s">
        <v>1159</v>
      </c>
      <c r="D290" s="208" t="s">
        <v>8</v>
      </c>
    </row>
    <row r="291" spans="1:4" x14ac:dyDescent="0.25">
      <c r="A291" s="204" t="s">
        <v>1012</v>
      </c>
      <c r="B291" s="204" t="s">
        <v>1508</v>
      </c>
      <c r="C291" s="208" t="s">
        <v>1509</v>
      </c>
      <c r="D291" s="208" t="s">
        <v>6</v>
      </c>
    </row>
    <row r="292" spans="1:4" x14ac:dyDescent="0.25">
      <c r="A292" s="204" t="s">
        <v>1014</v>
      </c>
      <c r="B292" s="204" t="s">
        <v>1510</v>
      </c>
      <c r="C292" s="208" t="s">
        <v>1511</v>
      </c>
      <c r="D292" s="208" t="s">
        <v>6</v>
      </c>
    </row>
    <row r="293" spans="1:4" x14ac:dyDescent="0.25">
      <c r="A293" s="204" t="s">
        <v>1016</v>
      </c>
      <c r="B293" s="204" t="s">
        <v>1512</v>
      </c>
      <c r="C293" s="208" t="s">
        <v>1160</v>
      </c>
      <c r="D293" s="208" t="s">
        <v>8</v>
      </c>
    </row>
    <row r="294" spans="1:4" x14ac:dyDescent="0.25">
      <c r="A294" s="204" t="s">
        <v>1017</v>
      </c>
      <c r="B294" s="204" t="s">
        <v>1513</v>
      </c>
      <c r="C294" s="208" t="s">
        <v>1514</v>
      </c>
      <c r="D294" s="208" t="s">
        <v>828</v>
      </c>
    </row>
    <row r="295" spans="1:4" x14ac:dyDescent="0.25">
      <c r="A295" s="204" t="s">
        <v>1019</v>
      </c>
      <c r="B295" s="204" t="s">
        <v>1515</v>
      </c>
      <c r="C295" s="208" t="s">
        <v>1516</v>
      </c>
      <c r="D295" s="208" t="s">
        <v>6</v>
      </c>
    </row>
    <row r="296" spans="1:4" x14ac:dyDescent="0.25">
      <c r="A296" s="204" t="s">
        <v>1020</v>
      </c>
      <c r="B296" s="204" t="s">
        <v>1517</v>
      </c>
      <c r="C296" s="208" t="s">
        <v>1161</v>
      </c>
      <c r="D296" s="208" t="s">
        <v>1183</v>
      </c>
    </row>
    <row r="297" spans="1:4" x14ac:dyDescent="0.25">
      <c r="A297" s="204" t="s">
        <v>1036</v>
      </c>
      <c r="B297" s="204" t="s">
        <v>1518</v>
      </c>
      <c r="C297" s="208" t="s">
        <v>1519</v>
      </c>
      <c r="D297" s="208" t="s">
        <v>8</v>
      </c>
    </row>
    <row r="299" spans="1:4" x14ac:dyDescent="0.25">
      <c r="A299" s="204" t="s">
        <v>1520</v>
      </c>
      <c r="B299" s="204" t="s">
        <v>1284</v>
      </c>
      <c r="C299" s="208" t="s">
        <v>1162</v>
      </c>
    </row>
    <row r="300" spans="1:4" x14ac:dyDescent="0.25">
      <c r="A300" s="204" t="s">
        <v>1009</v>
      </c>
      <c r="B300" s="204" t="s">
        <v>1285</v>
      </c>
      <c r="C300" s="208" t="s">
        <v>1521</v>
      </c>
      <c r="D300" s="208" t="s">
        <v>6</v>
      </c>
    </row>
    <row r="301" spans="1:4" x14ac:dyDescent="0.25">
      <c r="A301" s="204" t="s">
        <v>1012</v>
      </c>
      <c r="B301" s="204" t="s">
        <v>1286</v>
      </c>
      <c r="C301" s="208" t="s">
        <v>1522</v>
      </c>
      <c r="D301" s="208" t="s">
        <v>6</v>
      </c>
    </row>
    <row r="302" spans="1:4" x14ac:dyDescent="0.25">
      <c r="A302" s="204" t="s">
        <v>1014</v>
      </c>
      <c r="B302" s="204" t="s">
        <v>1523</v>
      </c>
      <c r="C302" s="208" t="s">
        <v>1163</v>
      </c>
      <c r="D302" s="208" t="s">
        <v>6</v>
      </c>
    </row>
    <row r="303" spans="1:4" x14ac:dyDescent="0.25">
      <c r="A303" s="204" t="s">
        <v>1016</v>
      </c>
      <c r="B303" s="204" t="s">
        <v>1524</v>
      </c>
      <c r="C303" s="208" t="s">
        <v>1525</v>
      </c>
      <c r="D303" s="208" t="s">
        <v>6</v>
      </c>
    </row>
    <row r="305" spans="1:4" x14ac:dyDescent="0.25">
      <c r="A305" s="204" t="s">
        <v>1120</v>
      </c>
      <c r="B305" s="204" t="s">
        <v>1526</v>
      </c>
      <c r="C305" s="208" t="s">
        <v>1173</v>
      </c>
    </row>
    <row r="306" spans="1:4" x14ac:dyDescent="0.25">
      <c r="A306" s="204" t="s">
        <v>1009</v>
      </c>
      <c r="B306" s="204" t="s">
        <v>1527</v>
      </c>
      <c r="C306" s="208" t="s">
        <v>1174</v>
      </c>
      <c r="D306" s="208" t="s">
        <v>8</v>
      </c>
    </row>
    <row r="307" spans="1:4" x14ac:dyDescent="0.25">
      <c r="A307" s="204" t="s">
        <v>1012</v>
      </c>
      <c r="B307" s="204" t="s">
        <v>1528</v>
      </c>
      <c r="C307" s="208" t="s">
        <v>1529</v>
      </c>
      <c r="D307" s="208" t="s">
        <v>1530</v>
      </c>
    </row>
    <row r="308" spans="1:4" x14ac:dyDescent="0.25">
      <c r="A308" s="204" t="s">
        <v>1014</v>
      </c>
      <c r="B308" s="204" t="s">
        <v>1531</v>
      </c>
      <c r="C308" s="208" t="s">
        <v>1532</v>
      </c>
      <c r="D308" s="208" t="s">
        <v>1530</v>
      </c>
    </row>
    <row r="312" spans="1:4" x14ac:dyDescent="0.25">
      <c r="A312" s="204" t="s">
        <v>1420</v>
      </c>
      <c r="B312" s="204" t="s">
        <v>1533</v>
      </c>
      <c r="C312" s="208" t="s">
        <v>1164</v>
      </c>
    </row>
    <row r="313" spans="1:4" x14ac:dyDescent="0.25">
      <c r="A313" s="204" t="s">
        <v>1009</v>
      </c>
      <c r="B313" s="204" t="s">
        <v>1534</v>
      </c>
      <c r="C313" s="208" t="s">
        <v>1165</v>
      </c>
      <c r="D313" s="208" t="s">
        <v>6</v>
      </c>
    </row>
    <row r="314" spans="1:4" x14ac:dyDescent="0.25">
      <c r="A314" s="204" t="s">
        <v>1012</v>
      </c>
      <c r="B314" s="204" t="s">
        <v>1535</v>
      </c>
      <c r="C314" s="208" t="s">
        <v>1166</v>
      </c>
      <c r="D314" s="208" t="s">
        <v>6</v>
      </c>
    </row>
    <row r="315" spans="1:4" x14ac:dyDescent="0.25">
      <c r="A315" s="204" t="s">
        <v>1014</v>
      </c>
      <c r="B315" s="204" t="s">
        <v>1536</v>
      </c>
      <c r="C315" s="208" t="s">
        <v>1167</v>
      </c>
      <c r="D315" s="208" t="s">
        <v>6</v>
      </c>
    </row>
    <row r="316" spans="1:4" x14ac:dyDescent="0.25">
      <c r="A316" s="204" t="s">
        <v>1016</v>
      </c>
      <c r="B316" s="204" t="s">
        <v>1537</v>
      </c>
      <c r="C316" s="208" t="s">
        <v>1168</v>
      </c>
      <c r="D316" s="208" t="s">
        <v>6</v>
      </c>
    </row>
    <row r="317" spans="1:4" x14ac:dyDescent="0.25">
      <c r="A317" s="204" t="s">
        <v>1017</v>
      </c>
      <c r="B317" s="204" t="s">
        <v>1538</v>
      </c>
      <c r="C317" s="208" t="s">
        <v>1169</v>
      </c>
      <c r="D317" s="208" t="s">
        <v>6</v>
      </c>
    </row>
    <row r="318" spans="1:4" x14ac:dyDescent="0.25">
      <c r="A318" s="204" t="s">
        <v>1019</v>
      </c>
      <c r="B318" s="204" t="s">
        <v>1539</v>
      </c>
      <c r="C318" s="208" t="s">
        <v>1170</v>
      </c>
      <c r="D318" s="208" t="s">
        <v>6</v>
      </c>
    </row>
    <row r="319" spans="1:4" x14ac:dyDescent="0.25">
      <c r="A319" s="204" t="s">
        <v>1020</v>
      </c>
      <c r="B319" s="204" t="s">
        <v>1540</v>
      </c>
      <c r="C319" s="208" t="s">
        <v>1171</v>
      </c>
      <c r="D319" s="208" t="s">
        <v>6</v>
      </c>
    </row>
    <row r="320" spans="1:4" x14ac:dyDescent="0.25">
      <c r="A320" s="204" t="s">
        <v>1036</v>
      </c>
      <c r="B320" s="204" t="s">
        <v>1541</v>
      </c>
      <c r="C320" s="208" t="s">
        <v>1171</v>
      </c>
      <c r="D320" s="208" t="s">
        <v>6</v>
      </c>
    </row>
    <row r="322" spans="1:4" x14ac:dyDescent="0.25">
      <c r="A322" s="204" t="s">
        <v>1422</v>
      </c>
      <c r="B322" s="204" t="s">
        <v>1287</v>
      </c>
      <c r="C322" s="208" t="s">
        <v>1180</v>
      </c>
    </row>
    <row r="323" spans="1:4" x14ac:dyDescent="0.25">
      <c r="A323" s="204" t="s">
        <v>1009</v>
      </c>
      <c r="B323" s="204" t="s">
        <v>1542</v>
      </c>
      <c r="C323" s="208" t="s">
        <v>1181</v>
      </c>
      <c r="D323" s="208" t="s">
        <v>828</v>
      </c>
    </row>
    <row r="324" spans="1:4" x14ac:dyDescent="0.25">
      <c r="A324" s="204" t="s">
        <v>1012</v>
      </c>
      <c r="B324" s="204" t="s">
        <v>1288</v>
      </c>
      <c r="C324" s="208" t="s">
        <v>1543</v>
      </c>
      <c r="D324" s="208" t="s">
        <v>8</v>
      </c>
    </row>
    <row r="325" spans="1:4" x14ac:dyDescent="0.25">
      <c r="A325" s="204" t="s">
        <v>1014</v>
      </c>
      <c r="B325" s="204" t="s">
        <v>1544</v>
      </c>
      <c r="C325" s="208" t="s">
        <v>1137</v>
      </c>
      <c r="D325" s="208" t="s">
        <v>8</v>
      </c>
    </row>
    <row r="326" spans="1:4" x14ac:dyDescent="0.25">
      <c r="A326" s="204" t="s">
        <v>1016</v>
      </c>
      <c r="B326" s="204" t="s">
        <v>1545</v>
      </c>
      <c r="C326" s="208" t="s">
        <v>1182</v>
      </c>
      <c r="D326" s="208" t="s">
        <v>6</v>
      </c>
    </row>
    <row r="327" spans="1:4" x14ac:dyDescent="0.25">
      <c r="A327" s="204" t="s">
        <v>1017</v>
      </c>
      <c r="B327" s="204" t="s">
        <v>1546</v>
      </c>
      <c r="C327" s="208" t="s">
        <v>1547</v>
      </c>
      <c r="D327" s="208" t="s">
        <v>828</v>
      </c>
    </row>
    <row r="329" spans="1:4" x14ac:dyDescent="0.25">
      <c r="A329" s="204" t="s">
        <v>1424</v>
      </c>
      <c r="B329" s="204" t="s">
        <v>1289</v>
      </c>
      <c r="C329" s="208" t="s">
        <v>1548</v>
      </c>
      <c r="D329" s="208" t="s">
        <v>6</v>
      </c>
    </row>
    <row r="331" spans="1:4" x14ac:dyDescent="0.25">
      <c r="A331" s="204" t="s">
        <v>1598</v>
      </c>
      <c r="B331" s="204" t="s">
        <v>1560</v>
      </c>
      <c r="C331" s="208" t="s">
        <v>1599</v>
      </c>
    </row>
    <row r="332" spans="1:4" x14ac:dyDescent="0.25">
      <c r="A332" s="204" t="s">
        <v>1009</v>
      </c>
      <c r="B332" s="204" t="s">
        <v>1561</v>
      </c>
      <c r="C332" s="208" t="s">
        <v>1600</v>
      </c>
      <c r="D332" s="208" t="s">
        <v>6</v>
      </c>
    </row>
    <row r="333" spans="1:4" x14ac:dyDescent="0.25">
      <c r="A333" s="204" t="s">
        <v>1012</v>
      </c>
      <c r="B333" s="204" t="s">
        <v>1562</v>
      </c>
      <c r="C333" s="208" t="s">
        <v>1601</v>
      </c>
      <c r="D333" s="208" t="s">
        <v>6</v>
      </c>
    </row>
    <row r="334" spans="1:4" x14ac:dyDescent="0.25">
      <c r="A334" s="204" t="s">
        <v>1014</v>
      </c>
      <c r="B334" s="204" t="s">
        <v>1563</v>
      </c>
      <c r="C334" s="208" t="s">
        <v>1602</v>
      </c>
      <c r="D334" s="208" t="s">
        <v>6</v>
      </c>
    </row>
    <row r="336" spans="1:4" x14ac:dyDescent="0.25">
      <c r="A336" s="204" t="s">
        <v>1603</v>
      </c>
      <c r="B336" s="204" t="s">
        <v>1564</v>
      </c>
      <c r="C336" s="208" t="s">
        <v>1588</v>
      </c>
      <c r="D336" s="208" t="s">
        <v>6</v>
      </c>
    </row>
    <row r="339" spans="1:4" x14ac:dyDescent="0.25">
      <c r="A339" s="204" t="s">
        <v>1604</v>
      </c>
      <c r="B339" s="204" t="s">
        <v>1565</v>
      </c>
      <c r="C339" s="208" t="s">
        <v>1605</v>
      </c>
      <c r="D339" s="208" t="s">
        <v>6</v>
      </c>
    </row>
    <row r="340" spans="1:4" x14ac:dyDescent="0.25">
      <c r="A340" s="204" t="s">
        <v>1009</v>
      </c>
      <c r="B340" s="204" t="s">
        <v>1566</v>
      </c>
      <c r="C340" s="208" t="s">
        <v>1606</v>
      </c>
      <c r="D340" s="208" t="s">
        <v>6</v>
      </c>
    </row>
    <row r="341" spans="1:4" x14ac:dyDescent="0.25">
      <c r="A341" s="204" t="s">
        <v>1012</v>
      </c>
      <c r="B341" s="204" t="s">
        <v>1567</v>
      </c>
      <c r="C341" s="208" t="s">
        <v>1607</v>
      </c>
      <c r="D341" s="208" t="s">
        <v>6</v>
      </c>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zoomScale="90" workbookViewId="0">
      <selection activeCell="I59" sqref="I59"/>
    </sheetView>
  </sheetViews>
  <sheetFormatPr baseColWidth="10" defaultColWidth="2.453125" defaultRowHeight="12.5" x14ac:dyDescent="0.25"/>
  <cols>
    <col min="1" max="1" width="19.81640625" style="2" customWidth="1"/>
    <col min="2" max="2" width="17.81640625" style="2" customWidth="1"/>
    <col min="3" max="3" width="9.7265625" style="2" customWidth="1"/>
    <col min="4" max="106" width="5.7265625" style="5" customWidth="1"/>
    <col min="107" max="236" width="2.453125" style="5"/>
    <col min="237" max="244" width="2.453125" style="5" customWidth="1"/>
    <col min="245" max="245" width="105.26953125" style="5" customWidth="1"/>
    <col min="246" max="246" width="15.26953125" style="5" customWidth="1"/>
    <col min="247" max="247" width="5.26953125" style="5" customWidth="1"/>
    <col min="248" max="256" width="2.453125" style="5" customWidth="1"/>
    <col min="257" max="257" width="73.453125" style="5" customWidth="1"/>
    <col min="258" max="258" width="17.81640625" style="5" customWidth="1"/>
    <col min="259" max="259" width="9.7265625" style="5" customWidth="1"/>
    <col min="260" max="260" width="12.26953125" style="5" customWidth="1"/>
    <col min="261" max="261" width="11.26953125" style="5" customWidth="1"/>
    <col min="262" max="262" width="10.7265625" style="5" customWidth="1"/>
    <col min="263" max="263" width="12.26953125" style="5" customWidth="1"/>
    <col min="264" max="264" width="11.26953125" style="5" customWidth="1"/>
    <col min="265" max="265" width="6.81640625" style="5" customWidth="1"/>
    <col min="266" max="492" width="2.453125" style="5"/>
    <col min="493" max="500" width="2.453125" style="5" customWidth="1"/>
    <col min="501" max="501" width="105.26953125" style="5" customWidth="1"/>
    <col min="502" max="502" width="15.26953125" style="5" customWidth="1"/>
    <col min="503" max="503" width="5.26953125" style="5" customWidth="1"/>
    <col min="504" max="512" width="2.453125" style="5" customWidth="1"/>
    <col min="513" max="513" width="73.453125" style="5" customWidth="1"/>
    <col min="514" max="514" width="17.81640625" style="5" customWidth="1"/>
    <col min="515" max="515" width="9.7265625" style="5" customWidth="1"/>
    <col min="516" max="516" width="12.26953125" style="5" customWidth="1"/>
    <col min="517" max="517" width="11.26953125" style="5" customWidth="1"/>
    <col min="518" max="518" width="10.7265625" style="5" customWidth="1"/>
    <col min="519" max="519" width="12.26953125" style="5" customWidth="1"/>
    <col min="520" max="520" width="11.26953125" style="5" customWidth="1"/>
    <col min="521" max="521" width="6.81640625" style="5" customWidth="1"/>
    <col min="522" max="748" width="2.453125" style="5"/>
    <col min="749" max="756" width="2.453125" style="5" customWidth="1"/>
    <col min="757" max="757" width="105.26953125" style="5" customWidth="1"/>
    <col min="758" max="758" width="15.26953125" style="5" customWidth="1"/>
    <col min="759" max="759" width="5.26953125" style="5" customWidth="1"/>
    <col min="760" max="768" width="2.453125" style="5" customWidth="1"/>
    <col min="769" max="769" width="73.453125" style="5" customWidth="1"/>
    <col min="770" max="770" width="17.81640625" style="5" customWidth="1"/>
    <col min="771" max="771" width="9.7265625" style="5" customWidth="1"/>
    <col min="772" max="772" width="12.26953125" style="5" customWidth="1"/>
    <col min="773" max="773" width="11.26953125" style="5" customWidth="1"/>
    <col min="774" max="774" width="10.7265625" style="5" customWidth="1"/>
    <col min="775" max="775" width="12.26953125" style="5" customWidth="1"/>
    <col min="776" max="776" width="11.26953125" style="5" customWidth="1"/>
    <col min="777" max="777" width="6.81640625" style="5" customWidth="1"/>
    <col min="778" max="1004" width="2.453125" style="5"/>
    <col min="1005" max="1012" width="2.453125" style="5" customWidth="1"/>
    <col min="1013" max="1013" width="105.26953125" style="5" customWidth="1"/>
    <col min="1014" max="1014" width="15.26953125" style="5" customWidth="1"/>
    <col min="1015" max="1015" width="5.26953125" style="5" customWidth="1"/>
    <col min="1016" max="1024" width="2.453125" style="5" customWidth="1"/>
    <col min="1025" max="1025" width="73.453125" style="5" customWidth="1"/>
    <col min="1026" max="1026" width="17.81640625" style="5" customWidth="1"/>
    <col min="1027" max="1027" width="9.7265625" style="5" customWidth="1"/>
    <col min="1028" max="1028" width="12.26953125" style="5" customWidth="1"/>
    <col min="1029" max="1029" width="11.26953125" style="5" customWidth="1"/>
    <col min="1030" max="1030" width="10.7265625" style="5" customWidth="1"/>
    <col min="1031" max="1031" width="12.26953125" style="5" customWidth="1"/>
    <col min="1032" max="1032" width="11.26953125" style="5" customWidth="1"/>
    <col min="1033" max="1033" width="6.81640625" style="5" customWidth="1"/>
    <col min="1034" max="1260" width="2.453125" style="5"/>
    <col min="1261" max="1268" width="2.453125" style="5" customWidth="1"/>
    <col min="1269" max="1269" width="105.26953125" style="5" customWidth="1"/>
    <col min="1270" max="1270" width="15.26953125" style="5" customWidth="1"/>
    <col min="1271" max="1271" width="5.26953125" style="5" customWidth="1"/>
    <col min="1272" max="1280" width="2.453125" style="5" customWidth="1"/>
    <col min="1281" max="1281" width="73.453125" style="5" customWidth="1"/>
    <col min="1282" max="1282" width="17.81640625" style="5" customWidth="1"/>
    <col min="1283" max="1283" width="9.7265625" style="5" customWidth="1"/>
    <col min="1284" max="1284" width="12.26953125" style="5" customWidth="1"/>
    <col min="1285" max="1285" width="11.26953125" style="5" customWidth="1"/>
    <col min="1286" max="1286" width="10.7265625" style="5" customWidth="1"/>
    <col min="1287" max="1287" width="12.26953125" style="5" customWidth="1"/>
    <col min="1288" max="1288" width="11.26953125" style="5" customWidth="1"/>
    <col min="1289" max="1289" width="6.81640625" style="5" customWidth="1"/>
    <col min="1290" max="1516" width="2.453125" style="5"/>
    <col min="1517" max="1524" width="2.453125" style="5" customWidth="1"/>
    <col min="1525" max="1525" width="105.26953125" style="5" customWidth="1"/>
    <col min="1526" max="1526" width="15.26953125" style="5" customWidth="1"/>
    <col min="1527" max="1527" width="5.26953125" style="5" customWidth="1"/>
    <col min="1528" max="1536" width="2.453125" style="5" customWidth="1"/>
    <col min="1537" max="1537" width="73.453125" style="5" customWidth="1"/>
    <col min="1538" max="1538" width="17.81640625" style="5" customWidth="1"/>
    <col min="1539" max="1539" width="9.7265625" style="5" customWidth="1"/>
    <col min="1540" max="1540" width="12.26953125" style="5" customWidth="1"/>
    <col min="1541" max="1541" width="11.26953125" style="5" customWidth="1"/>
    <col min="1542" max="1542" width="10.7265625" style="5" customWidth="1"/>
    <col min="1543" max="1543" width="12.26953125" style="5" customWidth="1"/>
    <col min="1544" max="1544" width="11.26953125" style="5" customWidth="1"/>
    <col min="1545" max="1545" width="6.81640625" style="5" customWidth="1"/>
    <col min="1546" max="1772" width="2.453125" style="5"/>
    <col min="1773" max="1780" width="2.453125" style="5" customWidth="1"/>
    <col min="1781" max="1781" width="105.26953125" style="5" customWidth="1"/>
    <col min="1782" max="1782" width="15.26953125" style="5" customWidth="1"/>
    <col min="1783" max="1783" width="5.26953125" style="5" customWidth="1"/>
    <col min="1784" max="1792" width="2.453125" style="5" customWidth="1"/>
    <col min="1793" max="1793" width="73.453125" style="5" customWidth="1"/>
    <col min="1794" max="1794" width="17.81640625" style="5" customWidth="1"/>
    <col min="1795" max="1795" width="9.7265625" style="5" customWidth="1"/>
    <col min="1796" max="1796" width="12.26953125" style="5" customWidth="1"/>
    <col min="1797" max="1797" width="11.26953125" style="5" customWidth="1"/>
    <col min="1798" max="1798" width="10.7265625" style="5" customWidth="1"/>
    <col min="1799" max="1799" width="12.26953125" style="5" customWidth="1"/>
    <col min="1800" max="1800" width="11.26953125" style="5" customWidth="1"/>
    <col min="1801" max="1801" width="6.81640625" style="5" customWidth="1"/>
    <col min="1802" max="2028" width="2.453125" style="5"/>
    <col min="2029" max="2036" width="2.453125" style="5" customWidth="1"/>
    <col min="2037" max="2037" width="105.26953125" style="5" customWidth="1"/>
    <col min="2038" max="2038" width="15.26953125" style="5" customWidth="1"/>
    <col min="2039" max="2039" width="5.26953125" style="5" customWidth="1"/>
    <col min="2040" max="2048" width="2.453125" style="5" customWidth="1"/>
    <col min="2049" max="2049" width="73.453125" style="5" customWidth="1"/>
    <col min="2050" max="2050" width="17.81640625" style="5" customWidth="1"/>
    <col min="2051" max="2051" width="9.7265625" style="5" customWidth="1"/>
    <col min="2052" max="2052" width="12.26953125" style="5" customWidth="1"/>
    <col min="2053" max="2053" width="11.26953125" style="5" customWidth="1"/>
    <col min="2054" max="2054" width="10.7265625" style="5" customWidth="1"/>
    <col min="2055" max="2055" width="12.26953125" style="5" customWidth="1"/>
    <col min="2056" max="2056" width="11.26953125" style="5" customWidth="1"/>
    <col min="2057" max="2057" width="6.81640625" style="5" customWidth="1"/>
    <col min="2058" max="2284" width="2.453125" style="5"/>
    <col min="2285" max="2292" width="2.453125" style="5" customWidth="1"/>
    <col min="2293" max="2293" width="105.26953125" style="5" customWidth="1"/>
    <col min="2294" max="2294" width="15.26953125" style="5" customWidth="1"/>
    <col min="2295" max="2295" width="5.26953125" style="5" customWidth="1"/>
    <col min="2296" max="2304" width="2.453125" style="5" customWidth="1"/>
    <col min="2305" max="2305" width="73.453125" style="5" customWidth="1"/>
    <col min="2306" max="2306" width="17.81640625" style="5" customWidth="1"/>
    <col min="2307" max="2307" width="9.7265625" style="5" customWidth="1"/>
    <col min="2308" max="2308" width="12.26953125" style="5" customWidth="1"/>
    <col min="2309" max="2309" width="11.26953125" style="5" customWidth="1"/>
    <col min="2310" max="2310" width="10.7265625" style="5" customWidth="1"/>
    <col min="2311" max="2311" width="12.26953125" style="5" customWidth="1"/>
    <col min="2312" max="2312" width="11.26953125" style="5" customWidth="1"/>
    <col min="2313" max="2313" width="6.81640625" style="5" customWidth="1"/>
    <col min="2314" max="2540" width="2.453125" style="5"/>
    <col min="2541" max="2548" width="2.453125" style="5" customWidth="1"/>
    <col min="2549" max="2549" width="105.26953125" style="5" customWidth="1"/>
    <col min="2550" max="2550" width="15.26953125" style="5" customWidth="1"/>
    <col min="2551" max="2551" width="5.26953125" style="5" customWidth="1"/>
    <col min="2552" max="2560" width="2.453125" style="5" customWidth="1"/>
    <col min="2561" max="2561" width="73.453125" style="5" customWidth="1"/>
    <col min="2562" max="2562" width="17.81640625" style="5" customWidth="1"/>
    <col min="2563" max="2563" width="9.7265625" style="5" customWidth="1"/>
    <col min="2564" max="2564" width="12.26953125" style="5" customWidth="1"/>
    <col min="2565" max="2565" width="11.26953125" style="5" customWidth="1"/>
    <col min="2566" max="2566" width="10.7265625" style="5" customWidth="1"/>
    <col min="2567" max="2567" width="12.26953125" style="5" customWidth="1"/>
    <col min="2568" max="2568" width="11.26953125" style="5" customWidth="1"/>
    <col min="2569" max="2569" width="6.81640625" style="5" customWidth="1"/>
    <col min="2570" max="2796" width="2.453125" style="5"/>
    <col min="2797" max="2804" width="2.453125" style="5" customWidth="1"/>
    <col min="2805" max="2805" width="105.26953125" style="5" customWidth="1"/>
    <col min="2806" max="2806" width="15.26953125" style="5" customWidth="1"/>
    <col min="2807" max="2807" width="5.26953125" style="5" customWidth="1"/>
    <col min="2808" max="2816" width="2.453125" style="5" customWidth="1"/>
    <col min="2817" max="2817" width="73.453125" style="5" customWidth="1"/>
    <col min="2818" max="2818" width="17.81640625" style="5" customWidth="1"/>
    <col min="2819" max="2819" width="9.7265625" style="5" customWidth="1"/>
    <col min="2820" max="2820" width="12.26953125" style="5" customWidth="1"/>
    <col min="2821" max="2821" width="11.26953125" style="5" customWidth="1"/>
    <col min="2822" max="2822" width="10.7265625" style="5" customWidth="1"/>
    <col min="2823" max="2823" width="12.26953125" style="5" customWidth="1"/>
    <col min="2824" max="2824" width="11.26953125" style="5" customWidth="1"/>
    <col min="2825" max="2825" width="6.81640625" style="5" customWidth="1"/>
    <col min="2826" max="3052" width="2.453125" style="5"/>
    <col min="3053" max="3060" width="2.453125" style="5" customWidth="1"/>
    <col min="3061" max="3061" width="105.26953125" style="5" customWidth="1"/>
    <col min="3062" max="3062" width="15.26953125" style="5" customWidth="1"/>
    <col min="3063" max="3063" width="5.26953125" style="5" customWidth="1"/>
    <col min="3064" max="3072" width="2.453125" style="5" customWidth="1"/>
    <col min="3073" max="3073" width="73.453125" style="5" customWidth="1"/>
    <col min="3074" max="3074" width="17.81640625" style="5" customWidth="1"/>
    <col min="3075" max="3075" width="9.7265625" style="5" customWidth="1"/>
    <col min="3076" max="3076" width="12.26953125" style="5" customWidth="1"/>
    <col min="3077" max="3077" width="11.26953125" style="5" customWidth="1"/>
    <col min="3078" max="3078" width="10.7265625" style="5" customWidth="1"/>
    <col min="3079" max="3079" width="12.26953125" style="5" customWidth="1"/>
    <col min="3080" max="3080" width="11.26953125" style="5" customWidth="1"/>
    <col min="3081" max="3081" width="6.81640625" style="5" customWidth="1"/>
    <col min="3082" max="3308" width="2.453125" style="5"/>
    <col min="3309" max="3316" width="2.453125" style="5" customWidth="1"/>
    <col min="3317" max="3317" width="105.26953125" style="5" customWidth="1"/>
    <col min="3318" max="3318" width="15.26953125" style="5" customWidth="1"/>
    <col min="3319" max="3319" width="5.26953125" style="5" customWidth="1"/>
    <col min="3320" max="3328" width="2.453125" style="5" customWidth="1"/>
    <col min="3329" max="3329" width="73.453125" style="5" customWidth="1"/>
    <col min="3330" max="3330" width="17.81640625" style="5" customWidth="1"/>
    <col min="3331" max="3331" width="9.7265625" style="5" customWidth="1"/>
    <col min="3332" max="3332" width="12.26953125" style="5" customWidth="1"/>
    <col min="3333" max="3333" width="11.26953125" style="5" customWidth="1"/>
    <col min="3334" max="3334" width="10.7265625" style="5" customWidth="1"/>
    <col min="3335" max="3335" width="12.26953125" style="5" customWidth="1"/>
    <col min="3336" max="3336" width="11.26953125" style="5" customWidth="1"/>
    <col min="3337" max="3337" width="6.81640625" style="5" customWidth="1"/>
    <col min="3338" max="3564" width="2.453125" style="5"/>
    <col min="3565" max="3572" width="2.453125" style="5" customWidth="1"/>
    <col min="3573" max="3573" width="105.26953125" style="5" customWidth="1"/>
    <col min="3574" max="3574" width="15.26953125" style="5" customWidth="1"/>
    <col min="3575" max="3575" width="5.26953125" style="5" customWidth="1"/>
    <col min="3576" max="3584" width="2.453125" style="5" customWidth="1"/>
    <col min="3585" max="3585" width="73.453125" style="5" customWidth="1"/>
    <col min="3586" max="3586" width="17.81640625" style="5" customWidth="1"/>
    <col min="3587" max="3587" width="9.7265625" style="5" customWidth="1"/>
    <col min="3588" max="3588" width="12.26953125" style="5" customWidth="1"/>
    <col min="3589" max="3589" width="11.26953125" style="5" customWidth="1"/>
    <col min="3590" max="3590" width="10.7265625" style="5" customWidth="1"/>
    <col min="3591" max="3591" width="12.26953125" style="5" customWidth="1"/>
    <col min="3592" max="3592" width="11.26953125" style="5" customWidth="1"/>
    <col min="3593" max="3593" width="6.81640625" style="5" customWidth="1"/>
    <col min="3594" max="3820" width="2.453125" style="5"/>
    <col min="3821" max="3828" width="2.453125" style="5" customWidth="1"/>
    <col min="3829" max="3829" width="105.26953125" style="5" customWidth="1"/>
    <col min="3830" max="3830" width="15.26953125" style="5" customWidth="1"/>
    <col min="3831" max="3831" width="5.26953125" style="5" customWidth="1"/>
    <col min="3832" max="3840" width="2.453125" style="5" customWidth="1"/>
    <col min="3841" max="3841" width="73.453125" style="5" customWidth="1"/>
    <col min="3842" max="3842" width="17.81640625" style="5" customWidth="1"/>
    <col min="3843" max="3843" width="9.7265625" style="5" customWidth="1"/>
    <col min="3844" max="3844" width="12.26953125" style="5" customWidth="1"/>
    <col min="3845" max="3845" width="11.26953125" style="5" customWidth="1"/>
    <col min="3846" max="3846" width="10.7265625" style="5" customWidth="1"/>
    <col min="3847" max="3847" width="12.26953125" style="5" customWidth="1"/>
    <col min="3848" max="3848" width="11.26953125" style="5" customWidth="1"/>
    <col min="3849" max="3849" width="6.81640625" style="5" customWidth="1"/>
    <col min="3850" max="4076" width="2.453125" style="5"/>
    <col min="4077" max="4084" width="2.453125" style="5" customWidth="1"/>
    <col min="4085" max="4085" width="105.26953125" style="5" customWidth="1"/>
    <col min="4086" max="4086" width="15.26953125" style="5" customWidth="1"/>
    <col min="4087" max="4087" width="5.26953125" style="5" customWidth="1"/>
    <col min="4088" max="4096" width="2.453125" style="5" customWidth="1"/>
    <col min="4097" max="4097" width="73.453125" style="5" customWidth="1"/>
    <col min="4098" max="4098" width="17.81640625" style="5" customWidth="1"/>
    <col min="4099" max="4099" width="9.7265625" style="5" customWidth="1"/>
    <col min="4100" max="4100" width="12.26953125" style="5" customWidth="1"/>
    <col min="4101" max="4101" width="11.26953125" style="5" customWidth="1"/>
    <col min="4102" max="4102" width="10.7265625" style="5" customWidth="1"/>
    <col min="4103" max="4103" width="12.26953125" style="5" customWidth="1"/>
    <col min="4104" max="4104" width="11.26953125" style="5" customWidth="1"/>
    <col min="4105" max="4105" width="6.81640625" style="5" customWidth="1"/>
    <col min="4106" max="4332" width="2.453125" style="5"/>
    <col min="4333" max="4340" width="2.453125" style="5" customWidth="1"/>
    <col min="4341" max="4341" width="105.26953125" style="5" customWidth="1"/>
    <col min="4342" max="4342" width="15.26953125" style="5" customWidth="1"/>
    <col min="4343" max="4343" width="5.26953125" style="5" customWidth="1"/>
    <col min="4344" max="4352" width="2.453125" style="5" customWidth="1"/>
    <col min="4353" max="4353" width="73.453125" style="5" customWidth="1"/>
    <col min="4354" max="4354" width="17.81640625" style="5" customWidth="1"/>
    <col min="4355" max="4355" width="9.7265625" style="5" customWidth="1"/>
    <col min="4356" max="4356" width="12.26953125" style="5" customWidth="1"/>
    <col min="4357" max="4357" width="11.26953125" style="5" customWidth="1"/>
    <col min="4358" max="4358" width="10.7265625" style="5" customWidth="1"/>
    <col min="4359" max="4359" width="12.26953125" style="5" customWidth="1"/>
    <col min="4360" max="4360" width="11.26953125" style="5" customWidth="1"/>
    <col min="4361" max="4361" width="6.81640625" style="5" customWidth="1"/>
    <col min="4362" max="4588" width="2.453125" style="5"/>
    <col min="4589" max="4596" width="2.453125" style="5" customWidth="1"/>
    <col min="4597" max="4597" width="105.26953125" style="5" customWidth="1"/>
    <col min="4598" max="4598" width="15.26953125" style="5" customWidth="1"/>
    <col min="4599" max="4599" width="5.26953125" style="5" customWidth="1"/>
    <col min="4600" max="4608" width="2.453125" style="5" customWidth="1"/>
    <col min="4609" max="4609" width="73.453125" style="5" customWidth="1"/>
    <col min="4610" max="4610" width="17.81640625" style="5" customWidth="1"/>
    <col min="4611" max="4611" width="9.7265625" style="5" customWidth="1"/>
    <col min="4612" max="4612" width="12.26953125" style="5" customWidth="1"/>
    <col min="4613" max="4613" width="11.26953125" style="5" customWidth="1"/>
    <col min="4614" max="4614" width="10.7265625" style="5" customWidth="1"/>
    <col min="4615" max="4615" width="12.26953125" style="5" customWidth="1"/>
    <col min="4616" max="4616" width="11.26953125" style="5" customWidth="1"/>
    <col min="4617" max="4617" width="6.81640625" style="5" customWidth="1"/>
    <col min="4618" max="4844" width="2.453125" style="5"/>
    <col min="4845" max="4852" width="2.453125" style="5" customWidth="1"/>
    <col min="4853" max="4853" width="105.26953125" style="5" customWidth="1"/>
    <col min="4854" max="4854" width="15.26953125" style="5" customWidth="1"/>
    <col min="4855" max="4855" width="5.26953125" style="5" customWidth="1"/>
    <col min="4856" max="4864" width="2.453125" style="5" customWidth="1"/>
    <col min="4865" max="4865" width="73.453125" style="5" customWidth="1"/>
    <col min="4866" max="4866" width="17.81640625" style="5" customWidth="1"/>
    <col min="4867" max="4867" width="9.7265625" style="5" customWidth="1"/>
    <col min="4868" max="4868" width="12.26953125" style="5" customWidth="1"/>
    <col min="4869" max="4869" width="11.26953125" style="5" customWidth="1"/>
    <col min="4870" max="4870" width="10.7265625" style="5" customWidth="1"/>
    <col min="4871" max="4871" width="12.26953125" style="5" customWidth="1"/>
    <col min="4872" max="4872" width="11.26953125" style="5" customWidth="1"/>
    <col min="4873" max="4873" width="6.81640625" style="5" customWidth="1"/>
    <col min="4874" max="5100" width="2.453125" style="5"/>
    <col min="5101" max="5108" width="2.453125" style="5" customWidth="1"/>
    <col min="5109" max="5109" width="105.26953125" style="5" customWidth="1"/>
    <col min="5110" max="5110" width="15.26953125" style="5" customWidth="1"/>
    <col min="5111" max="5111" width="5.26953125" style="5" customWidth="1"/>
    <col min="5112" max="5120" width="2.453125" style="5" customWidth="1"/>
    <col min="5121" max="5121" width="73.453125" style="5" customWidth="1"/>
    <col min="5122" max="5122" width="17.81640625" style="5" customWidth="1"/>
    <col min="5123" max="5123" width="9.7265625" style="5" customWidth="1"/>
    <col min="5124" max="5124" width="12.26953125" style="5" customWidth="1"/>
    <col min="5125" max="5125" width="11.26953125" style="5" customWidth="1"/>
    <col min="5126" max="5126" width="10.7265625" style="5" customWidth="1"/>
    <col min="5127" max="5127" width="12.26953125" style="5" customWidth="1"/>
    <col min="5128" max="5128" width="11.26953125" style="5" customWidth="1"/>
    <col min="5129" max="5129" width="6.81640625" style="5" customWidth="1"/>
    <col min="5130" max="5356" width="2.453125" style="5"/>
    <col min="5357" max="5364" width="2.453125" style="5" customWidth="1"/>
    <col min="5365" max="5365" width="105.26953125" style="5" customWidth="1"/>
    <col min="5366" max="5366" width="15.26953125" style="5" customWidth="1"/>
    <col min="5367" max="5367" width="5.26953125" style="5" customWidth="1"/>
    <col min="5368" max="5376" width="2.453125" style="5" customWidth="1"/>
    <col min="5377" max="5377" width="73.453125" style="5" customWidth="1"/>
    <col min="5378" max="5378" width="17.81640625" style="5" customWidth="1"/>
    <col min="5379" max="5379" width="9.7265625" style="5" customWidth="1"/>
    <col min="5380" max="5380" width="12.26953125" style="5" customWidth="1"/>
    <col min="5381" max="5381" width="11.26953125" style="5" customWidth="1"/>
    <col min="5382" max="5382" width="10.7265625" style="5" customWidth="1"/>
    <col min="5383" max="5383" width="12.26953125" style="5" customWidth="1"/>
    <col min="5384" max="5384" width="11.26953125" style="5" customWidth="1"/>
    <col min="5385" max="5385" width="6.81640625" style="5" customWidth="1"/>
    <col min="5386" max="5612" width="2.453125" style="5"/>
    <col min="5613" max="5620" width="2.453125" style="5" customWidth="1"/>
    <col min="5621" max="5621" width="105.26953125" style="5" customWidth="1"/>
    <col min="5622" max="5622" width="15.26953125" style="5" customWidth="1"/>
    <col min="5623" max="5623" width="5.26953125" style="5" customWidth="1"/>
    <col min="5624" max="5632" width="2.453125" style="5" customWidth="1"/>
    <col min="5633" max="5633" width="73.453125" style="5" customWidth="1"/>
    <col min="5634" max="5634" width="17.81640625" style="5" customWidth="1"/>
    <col min="5635" max="5635" width="9.7265625" style="5" customWidth="1"/>
    <col min="5636" max="5636" width="12.26953125" style="5" customWidth="1"/>
    <col min="5637" max="5637" width="11.26953125" style="5" customWidth="1"/>
    <col min="5638" max="5638" width="10.7265625" style="5" customWidth="1"/>
    <col min="5639" max="5639" width="12.26953125" style="5" customWidth="1"/>
    <col min="5640" max="5640" width="11.26953125" style="5" customWidth="1"/>
    <col min="5641" max="5641" width="6.81640625" style="5" customWidth="1"/>
    <col min="5642" max="5868" width="2.453125" style="5"/>
    <col min="5869" max="5876" width="2.453125" style="5" customWidth="1"/>
    <col min="5877" max="5877" width="105.26953125" style="5" customWidth="1"/>
    <col min="5878" max="5878" width="15.26953125" style="5" customWidth="1"/>
    <col min="5879" max="5879" width="5.26953125" style="5" customWidth="1"/>
    <col min="5880" max="5888" width="2.453125" style="5" customWidth="1"/>
    <col min="5889" max="5889" width="73.453125" style="5" customWidth="1"/>
    <col min="5890" max="5890" width="17.81640625" style="5" customWidth="1"/>
    <col min="5891" max="5891" width="9.7265625" style="5" customWidth="1"/>
    <col min="5892" max="5892" width="12.26953125" style="5" customWidth="1"/>
    <col min="5893" max="5893" width="11.26953125" style="5" customWidth="1"/>
    <col min="5894" max="5894" width="10.7265625" style="5" customWidth="1"/>
    <col min="5895" max="5895" width="12.26953125" style="5" customWidth="1"/>
    <col min="5896" max="5896" width="11.26953125" style="5" customWidth="1"/>
    <col min="5897" max="5897" width="6.81640625" style="5" customWidth="1"/>
    <col min="5898" max="6124" width="2.453125" style="5"/>
    <col min="6125" max="6132" width="2.453125" style="5" customWidth="1"/>
    <col min="6133" max="6133" width="105.26953125" style="5" customWidth="1"/>
    <col min="6134" max="6134" width="15.26953125" style="5" customWidth="1"/>
    <col min="6135" max="6135" width="5.26953125" style="5" customWidth="1"/>
    <col min="6136" max="6144" width="2.453125" style="5" customWidth="1"/>
    <col min="6145" max="6145" width="73.453125" style="5" customWidth="1"/>
    <col min="6146" max="6146" width="17.81640625" style="5" customWidth="1"/>
    <col min="6147" max="6147" width="9.7265625" style="5" customWidth="1"/>
    <col min="6148" max="6148" width="12.26953125" style="5" customWidth="1"/>
    <col min="6149" max="6149" width="11.26953125" style="5" customWidth="1"/>
    <col min="6150" max="6150" width="10.7265625" style="5" customWidth="1"/>
    <col min="6151" max="6151" width="12.26953125" style="5" customWidth="1"/>
    <col min="6152" max="6152" width="11.26953125" style="5" customWidth="1"/>
    <col min="6153" max="6153" width="6.81640625" style="5" customWidth="1"/>
    <col min="6154" max="6380" width="2.453125" style="5"/>
    <col min="6381" max="6388" width="2.453125" style="5" customWidth="1"/>
    <col min="6389" max="6389" width="105.26953125" style="5" customWidth="1"/>
    <col min="6390" max="6390" width="15.26953125" style="5" customWidth="1"/>
    <col min="6391" max="6391" width="5.26953125" style="5" customWidth="1"/>
    <col min="6392" max="6400" width="2.453125" style="5" customWidth="1"/>
    <col min="6401" max="6401" width="73.453125" style="5" customWidth="1"/>
    <col min="6402" max="6402" width="17.81640625" style="5" customWidth="1"/>
    <col min="6403" max="6403" width="9.7265625" style="5" customWidth="1"/>
    <col min="6404" max="6404" width="12.26953125" style="5" customWidth="1"/>
    <col min="6405" max="6405" width="11.26953125" style="5" customWidth="1"/>
    <col min="6406" max="6406" width="10.7265625" style="5" customWidth="1"/>
    <col min="6407" max="6407" width="12.26953125" style="5" customWidth="1"/>
    <col min="6408" max="6408" width="11.26953125" style="5" customWidth="1"/>
    <col min="6409" max="6409" width="6.81640625" style="5" customWidth="1"/>
    <col min="6410" max="6636" width="2.453125" style="5"/>
    <col min="6637" max="6644" width="2.453125" style="5" customWidth="1"/>
    <col min="6645" max="6645" width="105.26953125" style="5" customWidth="1"/>
    <col min="6646" max="6646" width="15.26953125" style="5" customWidth="1"/>
    <col min="6647" max="6647" width="5.26953125" style="5" customWidth="1"/>
    <col min="6648" max="6656" width="2.453125" style="5" customWidth="1"/>
    <col min="6657" max="6657" width="73.453125" style="5" customWidth="1"/>
    <col min="6658" max="6658" width="17.81640625" style="5" customWidth="1"/>
    <col min="6659" max="6659" width="9.7265625" style="5" customWidth="1"/>
    <col min="6660" max="6660" width="12.26953125" style="5" customWidth="1"/>
    <col min="6661" max="6661" width="11.26953125" style="5" customWidth="1"/>
    <col min="6662" max="6662" width="10.7265625" style="5" customWidth="1"/>
    <col min="6663" max="6663" width="12.26953125" style="5" customWidth="1"/>
    <col min="6664" max="6664" width="11.26953125" style="5" customWidth="1"/>
    <col min="6665" max="6665" width="6.81640625" style="5" customWidth="1"/>
    <col min="6666" max="6892" width="2.453125" style="5"/>
    <col min="6893" max="6900" width="2.453125" style="5" customWidth="1"/>
    <col min="6901" max="6901" width="105.26953125" style="5" customWidth="1"/>
    <col min="6902" max="6902" width="15.26953125" style="5" customWidth="1"/>
    <col min="6903" max="6903" width="5.26953125" style="5" customWidth="1"/>
    <col min="6904" max="6912" width="2.453125" style="5" customWidth="1"/>
    <col min="6913" max="6913" width="73.453125" style="5" customWidth="1"/>
    <col min="6914" max="6914" width="17.81640625" style="5" customWidth="1"/>
    <col min="6915" max="6915" width="9.7265625" style="5" customWidth="1"/>
    <col min="6916" max="6916" width="12.26953125" style="5" customWidth="1"/>
    <col min="6917" max="6917" width="11.26953125" style="5" customWidth="1"/>
    <col min="6918" max="6918" width="10.7265625" style="5" customWidth="1"/>
    <col min="6919" max="6919" width="12.26953125" style="5" customWidth="1"/>
    <col min="6920" max="6920" width="11.26953125" style="5" customWidth="1"/>
    <col min="6921" max="6921" width="6.81640625" style="5" customWidth="1"/>
    <col min="6922" max="7148" width="2.453125" style="5"/>
    <col min="7149" max="7156" width="2.453125" style="5" customWidth="1"/>
    <col min="7157" max="7157" width="105.26953125" style="5" customWidth="1"/>
    <col min="7158" max="7158" width="15.26953125" style="5" customWidth="1"/>
    <col min="7159" max="7159" width="5.26953125" style="5" customWidth="1"/>
    <col min="7160" max="7168" width="2.453125" style="5" customWidth="1"/>
    <col min="7169" max="7169" width="73.453125" style="5" customWidth="1"/>
    <col min="7170" max="7170" width="17.81640625" style="5" customWidth="1"/>
    <col min="7171" max="7171" width="9.7265625" style="5" customWidth="1"/>
    <col min="7172" max="7172" width="12.26953125" style="5" customWidth="1"/>
    <col min="7173" max="7173" width="11.26953125" style="5" customWidth="1"/>
    <col min="7174" max="7174" width="10.7265625" style="5" customWidth="1"/>
    <col min="7175" max="7175" width="12.26953125" style="5" customWidth="1"/>
    <col min="7176" max="7176" width="11.26953125" style="5" customWidth="1"/>
    <col min="7177" max="7177" width="6.81640625" style="5" customWidth="1"/>
    <col min="7178" max="7404" width="2.453125" style="5"/>
    <col min="7405" max="7412" width="2.453125" style="5" customWidth="1"/>
    <col min="7413" max="7413" width="105.26953125" style="5" customWidth="1"/>
    <col min="7414" max="7414" width="15.26953125" style="5" customWidth="1"/>
    <col min="7415" max="7415" width="5.26953125" style="5" customWidth="1"/>
    <col min="7416" max="7424" width="2.453125" style="5" customWidth="1"/>
    <col min="7425" max="7425" width="73.453125" style="5" customWidth="1"/>
    <col min="7426" max="7426" width="17.81640625" style="5" customWidth="1"/>
    <col min="7427" max="7427" width="9.7265625" style="5" customWidth="1"/>
    <col min="7428" max="7428" width="12.26953125" style="5" customWidth="1"/>
    <col min="7429" max="7429" width="11.26953125" style="5" customWidth="1"/>
    <col min="7430" max="7430" width="10.7265625" style="5" customWidth="1"/>
    <col min="7431" max="7431" width="12.26953125" style="5" customWidth="1"/>
    <col min="7432" max="7432" width="11.26953125" style="5" customWidth="1"/>
    <col min="7433" max="7433" width="6.81640625" style="5" customWidth="1"/>
    <col min="7434" max="7660" width="2.453125" style="5"/>
    <col min="7661" max="7668" width="2.453125" style="5" customWidth="1"/>
    <col min="7669" max="7669" width="105.26953125" style="5" customWidth="1"/>
    <col min="7670" max="7670" width="15.26953125" style="5" customWidth="1"/>
    <col min="7671" max="7671" width="5.26953125" style="5" customWidth="1"/>
    <col min="7672" max="7680" width="2.453125" style="5" customWidth="1"/>
    <col min="7681" max="7681" width="73.453125" style="5" customWidth="1"/>
    <col min="7682" max="7682" width="17.81640625" style="5" customWidth="1"/>
    <col min="7683" max="7683" width="9.7265625" style="5" customWidth="1"/>
    <col min="7684" max="7684" width="12.26953125" style="5" customWidth="1"/>
    <col min="7685" max="7685" width="11.26953125" style="5" customWidth="1"/>
    <col min="7686" max="7686" width="10.7265625" style="5" customWidth="1"/>
    <col min="7687" max="7687" width="12.26953125" style="5" customWidth="1"/>
    <col min="7688" max="7688" width="11.26953125" style="5" customWidth="1"/>
    <col min="7689" max="7689" width="6.81640625" style="5" customWidth="1"/>
    <col min="7690" max="7916" width="2.453125" style="5"/>
    <col min="7917" max="7924" width="2.453125" style="5" customWidth="1"/>
    <col min="7925" max="7925" width="105.26953125" style="5" customWidth="1"/>
    <col min="7926" max="7926" width="15.26953125" style="5" customWidth="1"/>
    <col min="7927" max="7927" width="5.26953125" style="5" customWidth="1"/>
    <col min="7928" max="7936" width="2.453125" style="5" customWidth="1"/>
    <col min="7937" max="7937" width="73.453125" style="5" customWidth="1"/>
    <col min="7938" max="7938" width="17.81640625" style="5" customWidth="1"/>
    <col min="7939" max="7939" width="9.7265625" style="5" customWidth="1"/>
    <col min="7940" max="7940" width="12.26953125" style="5" customWidth="1"/>
    <col min="7941" max="7941" width="11.26953125" style="5" customWidth="1"/>
    <col min="7942" max="7942" width="10.7265625" style="5" customWidth="1"/>
    <col min="7943" max="7943" width="12.26953125" style="5" customWidth="1"/>
    <col min="7944" max="7944" width="11.26953125" style="5" customWidth="1"/>
    <col min="7945" max="7945" width="6.81640625" style="5" customWidth="1"/>
    <col min="7946" max="8172" width="2.453125" style="5"/>
    <col min="8173" max="8180" width="2.453125" style="5" customWidth="1"/>
    <col min="8181" max="8181" width="105.26953125" style="5" customWidth="1"/>
    <col min="8182" max="8182" width="15.26953125" style="5" customWidth="1"/>
    <col min="8183" max="8183" width="5.26953125" style="5" customWidth="1"/>
    <col min="8184" max="8192" width="2.453125" style="5" customWidth="1"/>
    <col min="8193" max="8193" width="73.453125" style="5" customWidth="1"/>
    <col min="8194" max="8194" width="17.81640625" style="5" customWidth="1"/>
    <col min="8195" max="8195" width="9.7265625" style="5" customWidth="1"/>
    <col min="8196" max="8196" width="12.26953125" style="5" customWidth="1"/>
    <col min="8197" max="8197" width="11.26953125" style="5" customWidth="1"/>
    <col min="8198" max="8198" width="10.7265625" style="5" customWidth="1"/>
    <col min="8199" max="8199" width="12.26953125" style="5" customWidth="1"/>
    <col min="8200" max="8200" width="11.26953125" style="5" customWidth="1"/>
    <col min="8201" max="8201" width="6.81640625" style="5" customWidth="1"/>
    <col min="8202" max="8428" width="2.453125" style="5"/>
    <col min="8429" max="8436" width="2.453125" style="5" customWidth="1"/>
    <col min="8437" max="8437" width="105.26953125" style="5" customWidth="1"/>
    <col min="8438" max="8438" width="15.26953125" style="5" customWidth="1"/>
    <col min="8439" max="8439" width="5.26953125" style="5" customWidth="1"/>
    <col min="8440" max="8448" width="2.453125" style="5" customWidth="1"/>
    <col min="8449" max="8449" width="73.453125" style="5" customWidth="1"/>
    <col min="8450" max="8450" width="17.81640625" style="5" customWidth="1"/>
    <col min="8451" max="8451" width="9.7265625" style="5" customWidth="1"/>
    <col min="8452" max="8452" width="12.26953125" style="5" customWidth="1"/>
    <col min="8453" max="8453" width="11.26953125" style="5" customWidth="1"/>
    <col min="8454" max="8454" width="10.7265625" style="5" customWidth="1"/>
    <col min="8455" max="8455" width="12.26953125" style="5" customWidth="1"/>
    <col min="8456" max="8456" width="11.26953125" style="5" customWidth="1"/>
    <col min="8457" max="8457" width="6.81640625" style="5" customWidth="1"/>
    <col min="8458" max="8684" width="2.453125" style="5"/>
    <col min="8685" max="8692" width="2.453125" style="5" customWidth="1"/>
    <col min="8693" max="8693" width="105.26953125" style="5" customWidth="1"/>
    <col min="8694" max="8694" width="15.26953125" style="5" customWidth="1"/>
    <col min="8695" max="8695" width="5.26953125" style="5" customWidth="1"/>
    <col min="8696" max="8704" width="2.453125" style="5" customWidth="1"/>
    <col min="8705" max="8705" width="73.453125" style="5" customWidth="1"/>
    <col min="8706" max="8706" width="17.81640625" style="5" customWidth="1"/>
    <col min="8707" max="8707" width="9.7265625" style="5" customWidth="1"/>
    <col min="8708" max="8708" width="12.26953125" style="5" customWidth="1"/>
    <col min="8709" max="8709" width="11.26953125" style="5" customWidth="1"/>
    <col min="8710" max="8710" width="10.7265625" style="5" customWidth="1"/>
    <col min="8711" max="8711" width="12.26953125" style="5" customWidth="1"/>
    <col min="8712" max="8712" width="11.26953125" style="5" customWidth="1"/>
    <col min="8713" max="8713" width="6.81640625" style="5" customWidth="1"/>
    <col min="8714" max="8940" width="2.453125" style="5"/>
    <col min="8941" max="8948" width="2.453125" style="5" customWidth="1"/>
    <col min="8949" max="8949" width="105.26953125" style="5" customWidth="1"/>
    <col min="8950" max="8950" width="15.26953125" style="5" customWidth="1"/>
    <col min="8951" max="8951" width="5.26953125" style="5" customWidth="1"/>
    <col min="8952" max="8960" width="2.453125" style="5" customWidth="1"/>
    <col min="8961" max="8961" width="73.453125" style="5" customWidth="1"/>
    <col min="8962" max="8962" width="17.81640625" style="5" customWidth="1"/>
    <col min="8963" max="8963" width="9.7265625" style="5" customWidth="1"/>
    <col min="8964" max="8964" width="12.26953125" style="5" customWidth="1"/>
    <col min="8965" max="8965" width="11.26953125" style="5" customWidth="1"/>
    <col min="8966" max="8966" width="10.7265625" style="5" customWidth="1"/>
    <col min="8967" max="8967" width="12.26953125" style="5" customWidth="1"/>
    <col min="8968" max="8968" width="11.26953125" style="5" customWidth="1"/>
    <col min="8969" max="8969" width="6.81640625" style="5" customWidth="1"/>
    <col min="8970" max="9196" width="2.453125" style="5"/>
    <col min="9197" max="9204" width="2.453125" style="5" customWidth="1"/>
    <col min="9205" max="9205" width="105.26953125" style="5" customWidth="1"/>
    <col min="9206" max="9206" width="15.26953125" style="5" customWidth="1"/>
    <col min="9207" max="9207" width="5.26953125" style="5" customWidth="1"/>
    <col min="9208" max="9216" width="2.453125" style="5" customWidth="1"/>
    <col min="9217" max="9217" width="73.453125" style="5" customWidth="1"/>
    <col min="9218" max="9218" width="17.81640625" style="5" customWidth="1"/>
    <col min="9219" max="9219" width="9.7265625" style="5" customWidth="1"/>
    <col min="9220" max="9220" width="12.26953125" style="5" customWidth="1"/>
    <col min="9221" max="9221" width="11.26953125" style="5" customWidth="1"/>
    <col min="9222" max="9222" width="10.7265625" style="5" customWidth="1"/>
    <col min="9223" max="9223" width="12.26953125" style="5" customWidth="1"/>
    <col min="9224" max="9224" width="11.26953125" style="5" customWidth="1"/>
    <col min="9225" max="9225" width="6.81640625" style="5" customWidth="1"/>
    <col min="9226" max="9452" width="2.453125" style="5"/>
    <col min="9453" max="9460" width="2.453125" style="5" customWidth="1"/>
    <col min="9461" max="9461" width="105.26953125" style="5" customWidth="1"/>
    <col min="9462" max="9462" width="15.26953125" style="5" customWidth="1"/>
    <col min="9463" max="9463" width="5.26953125" style="5" customWidth="1"/>
    <col min="9464" max="9472" width="2.453125" style="5" customWidth="1"/>
    <col min="9473" max="9473" width="73.453125" style="5" customWidth="1"/>
    <col min="9474" max="9474" width="17.81640625" style="5" customWidth="1"/>
    <col min="9475" max="9475" width="9.7265625" style="5" customWidth="1"/>
    <col min="9476" max="9476" width="12.26953125" style="5" customWidth="1"/>
    <col min="9477" max="9477" width="11.26953125" style="5" customWidth="1"/>
    <col min="9478" max="9478" width="10.7265625" style="5" customWidth="1"/>
    <col min="9479" max="9479" width="12.26953125" style="5" customWidth="1"/>
    <col min="9480" max="9480" width="11.26953125" style="5" customWidth="1"/>
    <col min="9481" max="9481" width="6.81640625" style="5" customWidth="1"/>
    <col min="9482" max="9708" width="2.453125" style="5"/>
    <col min="9709" max="9716" width="2.453125" style="5" customWidth="1"/>
    <col min="9717" max="9717" width="105.26953125" style="5" customWidth="1"/>
    <col min="9718" max="9718" width="15.26953125" style="5" customWidth="1"/>
    <col min="9719" max="9719" width="5.26953125" style="5" customWidth="1"/>
    <col min="9720" max="9728" width="2.453125" style="5" customWidth="1"/>
    <col min="9729" max="9729" width="73.453125" style="5" customWidth="1"/>
    <col min="9730" max="9730" width="17.81640625" style="5" customWidth="1"/>
    <col min="9731" max="9731" width="9.7265625" style="5" customWidth="1"/>
    <col min="9732" max="9732" width="12.26953125" style="5" customWidth="1"/>
    <col min="9733" max="9733" width="11.26953125" style="5" customWidth="1"/>
    <col min="9734" max="9734" width="10.7265625" style="5" customWidth="1"/>
    <col min="9735" max="9735" width="12.26953125" style="5" customWidth="1"/>
    <col min="9736" max="9736" width="11.26953125" style="5" customWidth="1"/>
    <col min="9737" max="9737" width="6.81640625" style="5" customWidth="1"/>
    <col min="9738" max="9964" width="2.453125" style="5"/>
    <col min="9965" max="9972" width="2.453125" style="5" customWidth="1"/>
    <col min="9973" max="9973" width="105.26953125" style="5" customWidth="1"/>
    <col min="9974" max="9974" width="15.26953125" style="5" customWidth="1"/>
    <col min="9975" max="9975" width="5.26953125" style="5" customWidth="1"/>
    <col min="9976" max="9984" width="2.453125" style="5" customWidth="1"/>
    <col min="9985" max="9985" width="73.453125" style="5" customWidth="1"/>
    <col min="9986" max="9986" width="17.81640625" style="5" customWidth="1"/>
    <col min="9987" max="9987" width="9.7265625" style="5" customWidth="1"/>
    <col min="9988" max="9988" width="12.26953125" style="5" customWidth="1"/>
    <col min="9989" max="9989" width="11.26953125" style="5" customWidth="1"/>
    <col min="9990" max="9990" width="10.7265625" style="5" customWidth="1"/>
    <col min="9991" max="9991" width="12.26953125" style="5" customWidth="1"/>
    <col min="9992" max="9992" width="11.26953125" style="5" customWidth="1"/>
    <col min="9993" max="9993" width="6.81640625" style="5" customWidth="1"/>
    <col min="9994" max="10220" width="2.453125" style="5"/>
    <col min="10221" max="10228" width="2.453125" style="5" customWidth="1"/>
    <col min="10229" max="10229" width="105.26953125" style="5" customWidth="1"/>
    <col min="10230" max="10230" width="15.26953125" style="5" customWidth="1"/>
    <col min="10231" max="10231" width="5.26953125" style="5" customWidth="1"/>
    <col min="10232" max="10240" width="2.453125" style="5" customWidth="1"/>
    <col min="10241" max="10241" width="73.453125" style="5" customWidth="1"/>
    <col min="10242" max="10242" width="17.81640625" style="5" customWidth="1"/>
    <col min="10243" max="10243" width="9.7265625" style="5" customWidth="1"/>
    <col min="10244" max="10244" width="12.26953125" style="5" customWidth="1"/>
    <col min="10245" max="10245" width="11.26953125" style="5" customWidth="1"/>
    <col min="10246" max="10246" width="10.7265625" style="5" customWidth="1"/>
    <col min="10247" max="10247" width="12.26953125" style="5" customWidth="1"/>
    <col min="10248" max="10248" width="11.26953125" style="5" customWidth="1"/>
    <col min="10249" max="10249" width="6.81640625" style="5" customWidth="1"/>
    <col min="10250" max="10476" width="2.453125" style="5"/>
    <col min="10477" max="10484" width="2.453125" style="5" customWidth="1"/>
    <col min="10485" max="10485" width="105.26953125" style="5" customWidth="1"/>
    <col min="10486" max="10486" width="15.26953125" style="5" customWidth="1"/>
    <col min="10487" max="10487" width="5.26953125" style="5" customWidth="1"/>
    <col min="10488" max="10496" width="2.453125" style="5" customWidth="1"/>
    <col min="10497" max="10497" width="73.453125" style="5" customWidth="1"/>
    <col min="10498" max="10498" width="17.81640625" style="5" customWidth="1"/>
    <col min="10499" max="10499" width="9.7265625" style="5" customWidth="1"/>
    <col min="10500" max="10500" width="12.26953125" style="5" customWidth="1"/>
    <col min="10501" max="10501" width="11.26953125" style="5" customWidth="1"/>
    <col min="10502" max="10502" width="10.7265625" style="5" customWidth="1"/>
    <col min="10503" max="10503" width="12.26953125" style="5" customWidth="1"/>
    <col min="10504" max="10504" width="11.26953125" style="5" customWidth="1"/>
    <col min="10505" max="10505" width="6.81640625" style="5" customWidth="1"/>
    <col min="10506" max="10732" width="2.453125" style="5"/>
    <col min="10733" max="10740" width="2.453125" style="5" customWidth="1"/>
    <col min="10741" max="10741" width="105.26953125" style="5" customWidth="1"/>
    <col min="10742" max="10742" width="15.26953125" style="5" customWidth="1"/>
    <col min="10743" max="10743" width="5.26953125" style="5" customWidth="1"/>
    <col min="10744" max="10752" width="2.453125" style="5" customWidth="1"/>
    <col min="10753" max="10753" width="73.453125" style="5" customWidth="1"/>
    <col min="10754" max="10754" width="17.81640625" style="5" customWidth="1"/>
    <col min="10755" max="10755" width="9.7265625" style="5" customWidth="1"/>
    <col min="10756" max="10756" width="12.26953125" style="5" customWidth="1"/>
    <col min="10757" max="10757" width="11.26953125" style="5" customWidth="1"/>
    <col min="10758" max="10758" width="10.7265625" style="5" customWidth="1"/>
    <col min="10759" max="10759" width="12.26953125" style="5" customWidth="1"/>
    <col min="10760" max="10760" width="11.26953125" style="5" customWidth="1"/>
    <col min="10761" max="10761" width="6.81640625" style="5" customWidth="1"/>
    <col min="10762" max="10988" width="2.453125" style="5"/>
    <col min="10989" max="10996" width="2.453125" style="5" customWidth="1"/>
    <col min="10997" max="10997" width="105.26953125" style="5" customWidth="1"/>
    <col min="10998" max="10998" width="15.26953125" style="5" customWidth="1"/>
    <col min="10999" max="10999" width="5.26953125" style="5" customWidth="1"/>
    <col min="11000" max="11008" width="2.453125" style="5" customWidth="1"/>
    <col min="11009" max="11009" width="73.453125" style="5" customWidth="1"/>
    <col min="11010" max="11010" width="17.81640625" style="5" customWidth="1"/>
    <col min="11011" max="11011" width="9.7265625" style="5" customWidth="1"/>
    <col min="11012" max="11012" width="12.26953125" style="5" customWidth="1"/>
    <col min="11013" max="11013" width="11.26953125" style="5" customWidth="1"/>
    <col min="11014" max="11014" width="10.7265625" style="5" customWidth="1"/>
    <col min="11015" max="11015" width="12.26953125" style="5" customWidth="1"/>
    <col min="11016" max="11016" width="11.26953125" style="5" customWidth="1"/>
    <col min="11017" max="11017" width="6.81640625" style="5" customWidth="1"/>
    <col min="11018" max="11244" width="2.453125" style="5"/>
    <col min="11245" max="11252" width="2.453125" style="5" customWidth="1"/>
    <col min="11253" max="11253" width="105.26953125" style="5" customWidth="1"/>
    <col min="11254" max="11254" width="15.26953125" style="5" customWidth="1"/>
    <col min="11255" max="11255" width="5.26953125" style="5" customWidth="1"/>
    <col min="11256" max="11264" width="2.453125" style="5" customWidth="1"/>
    <col min="11265" max="11265" width="73.453125" style="5" customWidth="1"/>
    <col min="11266" max="11266" width="17.81640625" style="5" customWidth="1"/>
    <col min="11267" max="11267" width="9.7265625" style="5" customWidth="1"/>
    <col min="11268" max="11268" width="12.26953125" style="5" customWidth="1"/>
    <col min="11269" max="11269" width="11.26953125" style="5" customWidth="1"/>
    <col min="11270" max="11270" width="10.7265625" style="5" customWidth="1"/>
    <col min="11271" max="11271" width="12.26953125" style="5" customWidth="1"/>
    <col min="11272" max="11272" width="11.26953125" style="5" customWidth="1"/>
    <col min="11273" max="11273" width="6.81640625" style="5" customWidth="1"/>
    <col min="11274" max="11500" width="2.453125" style="5"/>
    <col min="11501" max="11508" width="2.453125" style="5" customWidth="1"/>
    <col min="11509" max="11509" width="105.26953125" style="5" customWidth="1"/>
    <col min="11510" max="11510" width="15.26953125" style="5" customWidth="1"/>
    <col min="11511" max="11511" width="5.26953125" style="5" customWidth="1"/>
    <col min="11512" max="11520" width="2.453125" style="5" customWidth="1"/>
    <col min="11521" max="11521" width="73.453125" style="5" customWidth="1"/>
    <col min="11522" max="11522" width="17.81640625" style="5" customWidth="1"/>
    <col min="11523" max="11523" width="9.7265625" style="5" customWidth="1"/>
    <col min="11524" max="11524" width="12.26953125" style="5" customWidth="1"/>
    <col min="11525" max="11525" width="11.26953125" style="5" customWidth="1"/>
    <col min="11526" max="11526" width="10.7265625" style="5" customWidth="1"/>
    <col min="11527" max="11527" width="12.26953125" style="5" customWidth="1"/>
    <col min="11528" max="11528" width="11.26953125" style="5" customWidth="1"/>
    <col min="11529" max="11529" width="6.81640625" style="5" customWidth="1"/>
    <col min="11530" max="11756" width="2.453125" style="5"/>
    <col min="11757" max="11764" width="2.453125" style="5" customWidth="1"/>
    <col min="11765" max="11765" width="105.26953125" style="5" customWidth="1"/>
    <col min="11766" max="11766" width="15.26953125" style="5" customWidth="1"/>
    <col min="11767" max="11767" width="5.26953125" style="5" customWidth="1"/>
    <col min="11768" max="11776" width="2.453125" style="5" customWidth="1"/>
    <col min="11777" max="11777" width="73.453125" style="5" customWidth="1"/>
    <col min="11778" max="11778" width="17.81640625" style="5" customWidth="1"/>
    <col min="11779" max="11779" width="9.7265625" style="5" customWidth="1"/>
    <col min="11780" max="11780" width="12.26953125" style="5" customWidth="1"/>
    <col min="11781" max="11781" width="11.26953125" style="5" customWidth="1"/>
    <col min="11782" max="11782" width="10.7265625" style="5" customWidth="1"/>
    <col min="11783" max="11783" width="12.26953125" style="5" customWidth="1"/>
    <col min="11784" max="11784" width="11.26953125" style="5" customWidth="1"/>
    <col min="11785" max="11785" width="6.81640625" style="5" customWidth="1"/>
    <col min="11786" max="12012" width="2.453125" style="5"/>
    <col min="12013" max="12020" width="2.453125" style="5" customWidth="1"/>
    <col min="12021" max="12021" width="105.26953125" style="5" customWidth="1"/>
    <col min="12022" max="12022" width="15.26953125" style="5" customWidth="1"/>
    <col min="12023" max="12023" width="5.26953125" style="5" customWidth="1"/>
    <col min="12024" max="12032" width="2.453125" style="5" customWidth="1"/>
    <col min="12033" max="12033" width="73.453125" style="5" customWidth="1"/>
    <col min="12034" max="12034" width="17.81640625" style="5" customWidth="1"/>
    <col min="12035" max="12035" width="9.7265625" style="5" customWidth="1"/>
    <col min="12036" max="12036" width="12.26953125" style="5" customWidth="1"/>
    <col min="12037" max="12037" width="11.26953125" style="5" customWidth="1"/>
    <col min="12038" max="12038" width="10.7265625" style="5" customWidth="1"/>
    <col min="12039" max="12039" width="12.26953125" style="5" customWidth="1"/>
    <col min="12040" max="12040" width="11.26953125" style="5" customWidth="1"/>
    <col min="12041" max="12041" width="6.81640625" style="5" customWidth="1"/>
    <col min="12042" max="12268" width="2.453125" style="5"/>
    <col min="12269" max="12276" width="2.453125" style="5" customWidth="1"/>
    <col min="12277" max="12277" width="105.26953125" style="5" customWidth="1"/>
    <col min="12278" max="12278" width="15.26953125" style="5" customWidth="1"/>
    <col min="12279" max="12279" width="5.26953125" style="5" customWidth="1"/>
    <col min="12280" max="12288" width="2.453125" style="5" customWidth="1"/>
    <col min="12289" max="12289" width="73.453125" style="5" customWidth="1"/>
    <col min="12290" max="12290" width="17.81640625" style="5" customWidth="1"/>
    <col min="12291" max="12291" width="9.7265625" style="5" customWidth="1"/>
    <col min="12292" max="12292" width="12.26953125" style="5" customWidth="1"/>
    <col min="12293" max="12293" width="11.26953125" style="5" customWidth="1"/>
    <col min="12294" max="12294" width="10.7265625" style="5" customWidth="1"/>
    <col min="12295" max="12295" width="12.26953125" style="5" customWidth="1"/>
    <col min="12296" max="12296" width="11.26953125" style="5" customWidth="1"/>
    <col min="12297" max="12297" width="6.81640625" style="5" customWidth="1"/>
    <col min="12298" max="12524" width="2.453125" style="5"/>
    <col min="12525" max="12532" width="2.453125" style="5" customWidth="1"/>
    <col min="12533" max="12533" width="105.26953125" style="5" customWidth="1"/>
    <col min="12534" max="12534" width="15.26953125" style="5" customWidth="1"/>
    <col min="12535" max="12535" width="5.26953125" style="5" customWidth="1"/>
    <col min="12536" max="12544" width="2.453125" style="5" customWidth="1"/>
    <col min="12545" max="12545" width="73.453125" style="5" customWidth="1"/>
    <col min="12546" max="12546" width="17.81640625" style="5" customWidth="1"/>
    <col min="12547" max="12547" width="9.7265625" style="5" customWidth="1"/>
    <col min="12548" max="12548" width="12.26953125" style="5" customWidth="1"/>
    <col min="12549" max="12549" width="11.26953125" style="5" customWidth="1"/>
    <col min="12550" max="12550" width="10.7265625" style="5" customWidth="1"/>
    <col min="12551" max="12551" width="12.26953125" style="5" customWidth="1"/>
    <col min="12552" max="12552" width="11.26953125" style="5" customWidth="1"/>
    <col min="12553" max="12553" width="6.81640625" style="5" customWidth="1"/>
    <col min="12554" max="12780" width="2.453125" style="5"/>
    <col min="12781" max="12788" width="2.453125" style="5" customWidth="1"/>
    <col min="12789" max="12789" width="105.26953125" style="5" customWidth="1"/>
    <col min="12790" max="12790" width="15.26953125" style="5" customWidth="1"/>
    <col min="12791" max="12791" width="5.26953125" style="5" customWidth="1"/>
    <col min="12792" max="12800" width="2.453125" style="5" customWidth="1"/>
    <col min="12801" max="12801" width="73.453125" style="5" customWidth="1"/>
    <col min="12802" max="12802" width="17.81640625" style="5" customWidth="1"/>
    <col min="12803" max="12803" width="9.7265625" style="5" customWidth="1"/>
    <col min="12804" max="12804" width="12.26953125" style="5" customWidth="1"/>
    <col min="12805" max="12805" width="11.26953125" style="5" customWidth="1"/>
    <col min="12806" max="12806" width="10.7265625" style="5" customWidth="1"/>
    <col min="12807" max="12807" width="12.26953125" style="5" customWidth="1"/>
    <col min="12808" max="12808" width="11.26953125" style="5" customWidth="1"/>
    <col min="12809" max="12809" width="6.81640625" style="5" customWidth="1"/>
    <col min="12810" max="13036" width="2.453125" style="5"/>
    <col min="13037" max="13044" width="2.453125" style="5" customWidth="1"/>
    <col min="13045" max="13045" width="105.26953125" style="5" customWidth="1"/>
    <col min="13046" max="13046" width="15.26953125" style="5" customWidth="1"/>
    <col min="13047" max="13047" width="5.26953125" style="5" customWidth="1"/>
    <col min="13048" max="13056" width="2.453125" style="5" customWidth="1"/>
    <col min="13057" max="13057" width="73.453125" style="5" customWidth="1"/>
    <col min="13058" max="13058" width="17.81640625" style="5" customWidth="1"/>
    <col min="13059" max="13059" width="9.7265625" style="5" customWidth="1"/>
    <col min="13060" max="13060" width="12.26953125" style="5" customWidth="1"/>
    <col min="13061" max="13061" width="11.26953125" style="5" customWidth="1"/>
    <col min="13062" max="13062" width="10.7265625" style="5" customWidth="1"/>
    <col min="13063" max="13063" width="12.26953125" style="5" customWidth="1"/>
    <col min="13064" max="13064" width="11.26953125" style="5" customWidth="1"/>
    <col min="13065" max="13065" width="6.81640625" style="5" customWidth="1"/>
    <col min="13066" max="13292" width="2.453125" style="5"/>
    <col min="13293" max="13300" width="2.453125" style="5" customWidth="1"/>
    <col min="13301" max="13301" width="105.26953125" style="5" customWidth="1"/>
    <col min="13302" max="13302" width="15.26953125" style="5" customWidth="1"/>
    <col min="13303" max="13303" width="5.26953125" style="5" customWidth="1"/>
    <col min="13304" max="13312" width="2.453125" style="5" customWidth="1"/>
    <col min="13313" max="13313" width="73.453125" style="5" customWidth="1"/>
    <col min="13314" max="13314" width="17.81640625" style="5" customWidth="1"/>
    <col min="13315" max="13315" width="9.7265625" style="5" customWidth="1"/>
    <col min="13316" max="13316" width="12.26953125" style="5" customWidth="1"/>
    <col min="13317" max="13317" width="11.26953125" style="5" customWidth="1"/>
    <col min="13318" max="13318" width="10.7265625" style="5" customWidth="1"/>
    <col min="13319" max="13319" width="12.26953125" style="5" customWidth="1"/>
    <col min="13320" max="13320" width="11.26953125" style="5" customWidth="1"/>
    <col min="13321" max="13321" width="6.81640625" style="5" customWidth="1"/>
    <col min="13322" max="13548" width="2.453125" style="5"/>
    <col min="13549" max="13556" width="2.453125" style="5" customWidth="1"/>
    <col min="13557" max="13557" width="105.26953125" style="5" customWidth="1"/>
    <col min="13558" max="13558" width="15.26953125" style="5" customWidth="1"/>
    <col min="13559" max="13559" width="5.26953125" style="5" customWidth="1"/>
    <col min="13560" max="13568" width="2.453125" style="5" customWidth="1"/>
    <col min="13569" max="13569" width="73.453125" style="5" customWidth="1"/>
    <col min="13570" max="13570" width="17.81640625" style="5" customWidth="1"/>
    <col min="13571" max="13571" width="9.7265625" style="5" customWidth="1"/>
    <col min="13572" max="13572" width="12.26953125" style="5" customWidth="1"/>
    <col min="13573" max="13573" width="11.26953125" style="5" customWidth="1"/>
    <col min="13574" max="13574" width="10.7265625" style="5" customWidth="1"/>
    <col min="13575" max="13575" width="12.26953125" style="5" customWidth="1"/>
    <col min="13576" max="13576" width="11.26953125" style="5" customWidth="1"/>
    <col min="13577" max="13577" width="6.81640625" style="5" customWidth="1"/>
    <col min="13578" max="13804" width="2.453125" style="5"/>
    <col min="13805" max="13812" width="2.453125" style="5" customWidth="1"/>
    <col min="13813" max="13813" width="105.26953125" style="5" customWidth="1"/>
    <col min="13814" max="13814" width="15.26953125" style="5" customWidth="1"/>
    <col min="13815" max="13815" width="5.26953125" style="5" customWidth="1"/>
    <col min="13816" max="13824" width="2.453125" style="5" customWidth="1"/>
    <col min="13825" max="13825" width="73.453125" style="5" customWidth="1"/>
    <col min="13826" max="13826" width="17.81640625" style="5" customWidth="1"/>
    <col min="13827" max="13827" width="9.7265625" style="5" customWidth="1"/>
    <col min="13828" max="13828" width="12.26953125" style="5" customWidth="1"/>
    <col min="13829" max="13829" width="11.26953125" style="5" customWidth="1"/>
    <col min="13830" max="13830" width="10.7265625" style="5" customWidth="1"/>
    <col min="13831" max="13831" width="12.26953125" style="5" customWidth="1"/>
    <col min="13832" max="13832" width="11.26953125" style="5" customWidth="1"/>
    <col min="13833" max="13833" width="6.81640625" style="5" customWidth="1"/>
    <col min="13834" max="14060" width="2.453125" style="5"/>
    <col min="14061" max="14068" width="2.453125" style="5" customWidth="1"/>
    <col min="14069" max="14069" width="105.26953125" style="5" customWidth="1"/>
    <col min="14070" max="14070" width="15.26953125" style="5" customWidth="1"/>
    <col min="14071" max="14071" width="5.26953125" style="5" customWidth="1"/>
    <col min="14072" max="14080" width="2.453125" style="5" customWidth="1"/>
    <col min="14081" max="14081" width="73.453125" style="5" customWidth="1"/>
    <col min="14082" max="14082" width="17.81640625" style="5" customWidth="1"/>
    <col min="14083" max="14083" width="9.7265625" style="5" customWidth="1"/>
    <col min="14084" max="14084" width="12.26953125" style="5" customWidth="1"/>
    <col min="14085" max="14085" width="11.26953125" style="5" customWidth="1"/>
    <col min="14086" max="14086" width="10.7265625" style="5" customWidth="1"/>
    <col min="14087" max="14087" width="12.26953125" style="5" customWidth="1"/>
    <col min="14088" max="14088" width="11.26953125" style="5" customWidth="1"/>
    <col min="14089" max="14089" width="6.81640625" style="5" customWidth="1"/>
    <col min="14090" max="14316" width="2.453125" style="5"/>
    <col min="14317" max="14324" width="2.453125" style="5" customWidth="1"/>
    <col min="14325" max="14325" width="105.26953125" style="5" customWidth="1"/>
    <col min="14326" max="14326" width="15.26953125" style="5" customWidth="1"/>
    <col min="14327" max="14327" width="5.26953125" style="5" customWidth="1"/>
    <col min="14328" max="14336" width="2.453125" style="5" customWidth="1"/>
    <col min="14337" max="14337" width="73.453125" style="5" customWidth="1"/>
    <col min="14338" max="14338" width="17.81640625" style="5" customWidth="1"/>
    <col min="14339" max="14339" width="9.7265625" style="5" customWidth="1"/>
    <col min="14340" max="14340" width="12.26953125" style="5" customWidth="1"/>
    <col min="14341" max="14341" width="11.26953125" style="5" customWidth="1"/>
    <col min="14342" max="14342" width="10.7265625" style="5" customWidth="1"/>
    <col min="14343" max="14343" width="12.26953125" style="5" customWidth="1"/>
    <col min="14344" max="14344" width="11.26953125" style="5" customWidth="1"/>
    <col min="14345" max="14345" width="6.81640625" style="5" customWidth="1"/>
    <col min="14346" max="14572" width="2.453125" style="5"/>
    <col min="14573" max="14580" width="2.453125" style="5" customWidth="1"/>
    <col min="14581" max="14581" width="105.26953125" style="5" customWidth="1"/>
    <col min="14582" max="14582" width="15.26953125" style="5" customWidth="1"/>
    <col min="14583" max="14583" width="5.26953125" style="5" customWidth="1"/>
    <col min="14584" max="14592" width="2.453125" style="5" customWidth="1"/>
    <col min="14593" max="14593" width="73.453125" style="5" customWidth="1"/>
    <col min="14594" max="14594" width="17.81640625" style="5" customWidth="1"/>
    <col min="14595" max="14595" width="9.7265625" style="5" customWidth="1"/>
    <col min="14596" max="14596" width="12.26953125" style="5" customWidth="1"/>
    <col min="14597" max="14597" width="11.26953125" style="5" customWidth="1"/>
    <col min="14598" max="14598" width="10.7265625" style="5" customWidth="1"/>
    <col min="14599" max="14599" width="12.26953125" style="5" customWidth="1"/>
    <col min="14600" max="14600" width="11.26953125" style="5" customWidth="1"/>
    <col min="14601" max="14601" width="6.81640625" style="5" customWidth="1"/>
    <col min="14602" max="14828" width="2.453125" style="5"/>
    <col min="14829" max="14836" width="2.453125" style="5" customWidth="1"/>
    <col min="14837" max="14837" width="105.26953125" style="5" customWidth="1"/>
    <col min="14838" max="14838" width="15.26953125" style="5" customWidth="1"/>
    <col min="14839" max="14839" width="5.26953125" style="5" customWidth="1"/>
    <col min="14840" max="14848" width="2.453125" style="5" customWidth="1"/>
    <col min="14849" max="14849" width="73.453125" style="5" customWidth="1"/>
    <col min="14850" max="14850" width="17.81640625" style="5" customWidth="1"/>
    <col min="14851" max="14851" width="9.7265625" style="5" customWidth="1"/>
    <col min="14852" max="14852" width="12.26953125" style="5" customWidth="1"/>
    <col min="14853" max="14853" width="11.26953125" style="5" customWidth="1"/>
    <col min="14854" max="14854" width="10.7265625" style="5" customWidth="1"/>
    <col min="14855" max="14855" width="12.26953125" style="5" customWidth="1"/>
    <col min="14856" max="14856" width="11.26953125" style="5" customWidth="1"/>
    <col min="14857" max="14857" width="6.81640625" style="5" customWidth="1"/>
    <col min="14858" max="15084" width="2.453125" style="5"/>
    <col min="15085" max="15092" width="2.453125" style="5" customWidth="1"/>
    <col min="15093" max="15093" width="105.26953125" style="5" customWidth="1"/>
    <col min="15094" max="15094" width="15.26953125" style="5" customWidth="1"/>
    <col min="15095" max="15095" width="5.26953125" style="5" customWidth="1"/>
    <col min="15096" max="15104" width="2.453125" style="5" customWidth="1"/>
    <col min="15105" max="15105" width="73.453125" style="5" customWidth="1"/>
    <col min="15106" max="15106" width="17.81640625" style="5" customWidth="1"/>
    <col min="15107" max="15107" width="9.7265625" style="5" customWidth="1"/>
    <col min="15108" max="15108" width="12.26953125" style="5" customWidth="1"/>
    <col min="15109" max="15109" width="11.26953125" style="5" customWidth="1"/>
    <col min="15110" max="15110" width="10.7265625" style="5" customWidth="1"/>
    <col min="15111" max="15111" width="12.26953125" style="5" customWidth="1"/>
    <col min="15112" max="15112" width="11.26953125" style="5" customWidth="1"/>
    <col min="15113" max="15113" width="6.81640625" style="5" customWidth="1"/>
    <col min="15114" max="15340" width="2.453125" style="5"/>
    <col min="15341" max="15348" width="2.453125" style="5" customWidth="1"/>
    <col min="15349" max="15349" width="105.26953125" style="5" customWidth="1"/>
    <col min="15350" max="15350" width="15.26953125" style="5" customWidth="1"/>
    <col min="15351" max="15351" width="5.26953125" style="5" customWidth="1"/>
    <col min="15352" max="15360" width="2.453125" style="5" customWidth="1"/>
    <col min="15361" max="15361" width="73.453125" style="5" customWidth="1"/>
    <col min="15362" max="15362" width="17.81640625" style="5" customWidth="1"/>
    <col min="15363" max="15363" width="9.7265625" style="5" customWidth="1"/>
    <col min="15364" max="15364" width="12.26953125" style="5" customWidth="1"/>
    <col min="15365" max="15365" width="11.26953125" style="5" customWidth="1"/>
    <col min="15366" max="15366" width="10.7265625" style="5" customWidth="1"/>
    <col min="15367" max="15367" width="12.26953125" style="5" customWidth="1"/>
    <col min="15368" max="15368" width="11.26953125" style="5" customWidth="1"/>
    <col min="15369" max="15369" width="6.81640625" style="5" customWidth="1"/>
    <col min="15370" max="15596" width="2.453125" style="5"/>
    <col min="15597" max="15604" width="2.453125" style="5" customWidth="1"/>
    <col min="15605" max="15605" width="105.26953125" style="5" customWidth="1"/>
    <col min="15606" max="15606" width="15.26953125" style="5" customWidth="1"/>
    <col min="15607" max="15607" width="5.26953125" style="5" customWidth="1"/>
    <col min="15608" max="15616" width="2.453125" style="5" customWidth="1"/>
    <col min="15617" max="15617" width="73.453125" style="5" customWidth="1"/>
    <col min="15618" max="15618" width="17.81640625" style="5" customWidth="1"/>
    <col min="15619" max="15619" width="9.7265625" style="5" customWidth="1"/>
    <col min="15620" max="15620" width="12.26953125" style="5" customWidth="1"/>
    <col min="15621" max="15621" width="11.26953125" style="5" customWidth="1"/>
    <col min="15622" max="15622" width="10.7265625" style="5" customWidth="1"/>
    <col min="15623" max="15623" width="12.26953125" style="5" customWidth="1"/>
    <col min="15624" max="15624" width="11.26953125" style="5" customWidth="1"/>
    <col min="15625" max="15625" width="6.81640625" style="5" customWidth="1"/>
    <col min="15626" max="15852" width="2.453125" style="5"/>
    <col min="15853" max="15860" width="2.453125" style="5" customWidth="1"/>
    <col min="15861" max="15861" width="105.26953125" style="5" customWidth="1"/>
    <col min="15862" max="15862" width="15.26953125" style="5" customWidth="1"/>
    <col min="15863" max="15863" width="5.26953125" style="5" customWidth="1"/>
    <col min="15864" max="15872" width="2.453125" style="5" customWidth="1"/>
    <col min="15873" max="15873" width="73.453125" style="5" customWidth="1"/>
    <col min="15874" max="15874" width="17.81640625" style="5" customWidth="1"/>
    <col min="15875" max="15875" width="9.7265625" style="5" customWidth="1"/>
    <col min="15876" max="15876" width="12.26953125" style="5" customWidth="1"/>
    <col min="15877" max="15877" width="11.26953125" style="5" customWidth="1"/>
    <col min="15878" max="15878" width="10.7265625" style="5" customWidth="1"/>
    <col min="15879" max="15879" width="12.26953125" style="5" customWidth="1"/>
    <col min="15880" max="15880" width="11.26953125" style="5" customWidth="1"/>
    <col min="15881" max="15881" width="6.81640625" style="5" customWidth="1"/>
    <col min="15882" max="16108" width="2.453125" style="5"/>
    <col min="16109" max="16116" width="2.453125" style="5" customWidth="1"/>
    <col min="16117" max="16117" width="105.26953125" style="5" customWidth="1"/>
    <col min="16118" max="16118" width="15.26953125" style="5" customWidth="1"/>
    <col min="16119" max="16119" width="5.26953125" style="5" customWidth="1"/>
    <col min="16120" max="16128" width="2.453125" style="5" customWidth="1"/>
    <col min="16129" max="16129" width="73.453125" style="5" customWidth="1"/>
    <col min="16130" max="16130" width="17.81640625" style="5" customWidth="1"/>
    <col min="16131" max="16131" width="9.7265625" style="5" customWidth="1"/>
    <col min="16132" max="16132" width="12.26953125" style="5" customWidth="1"/>
    <col min="16133" max="16133" width="11.26953125" style="5" customWidth="1"/>
    <col min="16134" max="16134" width="10.7265625" style="5" customWidth="1"/>
    <col min="16135" max="16135" width="12.26953125" style="5" customWidth="1"/>
    <col min="16136" max="16136" width="11.26953125" style="5" customWidth="1"/>
    <col min="16137" max="16137" width="6.81640625" style="5" customWidth="1"/>
    <col min="16138" max="16384" width="2.453125" style="5"/>
  </cols>
  <sheetData>
    <row r="1" spans="1:11" x14ac:dyDescent="0.25">
      <c r="A1" s="3" t="s">
        <v>136</v>
      </c>
      <c r="B1" s="13">
        <f>Monto_Oferta</f>
        <v>0</v>
      </c>
      <c r="C1" s="4"/>
    </row>
    <row r="2" spans="1:11" x14ac:dyDescent="0.25">
      <c r="A2" s="3"/>
      <c r="B2" s="12" t="str">
        <f>FIXED(ABS(B1),2,TRUE)</f>
        <v>0,00</v>
      </c>
      <c r="C2" s="6"/>
    </row>
    <row r="3" spans="1:11" x14ac:dyDescent="0.25">
      <c r="A3" s="7" t="str">
        <f>TRIM("El presente presupuesto asciende a la suma de Pesos: "&amp;J5&amp;J7&amp;J8&amp;J9&amp;J10&amp;J11&amp;J12&amp;J13&amp;J14&amp;J15&amp;J16&amp;J17&amp;J18&amp;J19&amp;J20&amp;J21&amp;J22&amp;J23&amp;J24)</f>
        <v>El presente presupuesto asciende a la suma de Pesos: CERO CON 00/100.-</v>
      </c>
      <c r="B3" s="7"/>
      <c r="C3" s="7"/>
    </row>
    <row r="4" spans="1:11" x14ac:dyDescent="0.25">
      <c r="A4" s="7"/>
      <c r="B4" s="7"/>
      <c r="C4" s="7"/>
    </row>
    <row r="5" spans="1:11" ht="12.75" hidden="1" customHeight="1" x14ac:dyDescent="0.25">
      <c r="A5" s="6"/>
      <c r="D5" s="8" t="s">
        <v>47</v>
      </c>
      <c r="E5" s="8" t="s">
        <v>5</v>
      </c>
      <c r="F5" s="8" t="s">
        <v>4</v>
      </c>
      <c r="G5" s="8" t="s">
        <v>4</v>
      </c>
      <c r="H5" s="8" t="s">
        <v>4</v>
      </c>
      <c r="K5" s="9" t="str">
        <f>IF(LEFT(FIXED(B1,2,TRUE),1)="-","MENOS ","")</f>
        <v/>
      </c>
    </row>
    <row r="6" spans="1:11" ht="12.75" hidden="1" customHeight="1" x14ac:dyDescent="0.25">
      <c r="D6" s="8" t="s">
        <v>48</v>
      </c>
      <c r="E6" s="8" t="s">
        <v>4</v>
      </c>
      <c r="H6" s="8" t="s">
        <v>4</v>
      </c>
    </row>
    <row r="7" spans="1:11" ht="12.75" hidden="1" customHeight="1" x14ac:dyDescent="0.25">
      <c r="D7" s="8" t="s">
        <v>49</v>
      </c>
      <c r="E7" s="8" t="s">
        <v>50</v>
      </c>
      <c r="H7" s="8" t="s">
        <v>50</v>
      </c>
      <c r="I7" s="9" t="str">
        <f>IF(LEN(B2)-12&lt;0,"0",MID((B2),LEN(B2)-12+1,1))</f>
        <v>0</v>
      </c>
      <c r="J7" s="9" t="str">
        <f>IF(AND(I7="1",I8="00"),"CIEN ",VLOOKUP(I7,D5:H44,4))</f>
        <v xml:space="preserve"> </v>
      </c>
    </row>
    <row r="8" spans="1:11" ht="12.75" hidden="1" customHeight="1" x14ac:dyDescent="0.25">
      <c r="D8" s="8" t="s">
        <v>51</v>
      </c>
      <c r="E8" s="8" t="s">
        <v>52</v>
      </c>
      <c r="H8" s="8" t="s">
        <v>52</v>
      </c>
      <c r="I8" s="9" t="str">
        <f>IF(LEN(B2)-11&lt;0,"0",MID((B2),LEN(B2)-11+1,2))</f>
        <v>0</v>
      </c>
      <c r="J8" s="9" t="str">
        <f>IF(LEFT(I8,1)="0","",IF(VALUE(I8)&gt;29,VLOOKUP(LEFT(I8,1),D5:H44,3),VLOOKUP(I8,D5:H44,5)))</f>
        <v/>
      </c>
    </row>
    <row r="9" spans="1:11" ht="12.75" hidden="1" customHeight="1" x14ac:dyDescent="0.25">
      <c r="D9" s="8" t="s">
        <v>53</v>
      </c>
      <c r="E9" s="8" t="s">
        <v>54</v>
      </c>
      <c r="H9" s="8" t="s">
        <v>54</v>
      </c>
      <c r="I9" s="9" t="str">
        <f>IF(LEN(B2)-10&lt;0,"0",MID((B2),LEN(B2)-10+1,1))</f>
        <v>0</v>
      </c>
      <c r="J9" s="9" t="str">
        <f>IF(AND(VALUE(I8)&gt;30,MID(I8,2,1)&lt;&gt;"0"),"Y ","")</f>
        <v/>
      </c>
    </row>
    <row r="10" spans="1:11" ht="12.75" hidden="1" customHeight="1" x14ac:dyDescent="0.25">
      <c r="D10" s="8" t="s">
        <v>55</v>
      </c>
      <c r="E10" s="8" t="s">
        <v>56</v>
      </c>
      <c r="H10" s="8" t="s">
        <v>56</v>
      </c>
      <c r="I10" s="9" t="str">
        <f>IF(LEN(B2)-10&lt;0,"0",MID((B2),LEN(B2)-10+1,1))</f>
        <v>0</v>
      </c>
      <c r="J10" s="9" t="str">
        <f>IF(OR(VALUE(I8)&lt;=9,VALUE(I8)=0),VLOOKUP(I10,D5:H44,5),IF(VALUE(I8)&gt;29,VLOOKUP(MID(I8,2,1),D5:H44,5),""))</f>
        <v xml:space="preserve"> </v>
      </c>
    </row>
    <row r="11" spans="1:11" ht="12.75" hidden="1" customHeight="1" x14ac:dyDescent="0.25">
      <c r="D11" s="8" t="s">
        <v>57</v>
      </c>
      <c r="E11" s="8" t="s">
        <v>58</v>
      </c>
      <c r="H11" s="8" t="s">
        <v>58</v>
      </c>
      <c r="I11" s="9" t="str">
        <f>IF(AND(AND(I7="0",I8="0"),I10="0"),"0",IF(AND(AND(I10="1",I7="0"),I8="0"),"1","2"))</f>
        <v>0</v>
      </c>
      <c r="J11" s="9" t="str">
        <f>IF(I11="0","",IF(I11="1","MILLON ","MILLONES "))</f>
        <v/>
      </c>
    </row>
    <row r="12" spans="1:11" ht="12.75" hidden="1" customHeight="1" x14ac:dyDescent="0.25">
      <c r="A12" s="10"/>
      <c r="D12" s="8" t="s">
        <v>59</v>
      </c>
      <c r="E12" s="8" t="s">
        <v>60</v>
      </c>
      <c r="H12" s="8" t="s">
        <v>60</v>
      </c>
      <c r="I12" s="9" t="str">
        <f>IF(LEN(B2)-9&lt;0,"0",MID((B2),LEN(B2)-9+1,1))</f>
        <v>0</v>
      </c>
      <c r="J12" s="9" t="str">
        <f>IF(AND(I12="1",I13="00"),"CIEN",VLOOKUP(I12,D5:H44,4))</f>
        <v xml:space="preserve"> </v>
      </c>
      <c r="K12" s="11"/>
    </row>
    <row r="13" spans="1:11" ht="12.75" hidden="1" customHeight="1" x14ac:dyDescent="0.25">
      <c r="A13" s="10"/>
      <c r="D13" s="8" t="s">
        <v>61</v>
      </c>
      <c r="E13" s="8" t="s">
        <v>62</v>
      </c>
      <c r="H13" s="8" t="s">
        <v>62</v>
      </c>
      <c r="I13" s="9" t="str">
        <f>IF(LEN(B2)-8&lt;0,"0",MID((B2),LEN(B2)-8+1,2))</f>
        <v>0</v>
      </c>
      <c r="J13" s="9" t="str">
        <f>IF(LEFT(I13,1)="0","",IF(VALUE(I13)&gt;29,VLOOKUP(LEFT(I13,1),D5:H44,3),VLOOKUP(I13,D5:H44,5)))</f>
        <v/>
      </c>
      <c r="K13" s="11"/>
    </row>
    <row r="14" spans="1:11" ht="12.75" hidden="1" customHeight="1" x14ac:dyDescent="0.25">
      <c r="A14" s="10"/>
      <c r="D14" s="8" t="s">
        <v>63</v>
      </c>
      <c r="E14" s="8" t="s">
        <v>64</v>
      </c>
      <c r="H14" s="8" t="s">
        <v>64</v>
      </c>
      <c r="I14" s="9" t="str">
        <f>IF(LEN(B2)-7&lt;0,"0",MID((B2),LEN(B2)-7+1,1))</f>
        <v>0</v>
      </c>
      <c r="J14" s="9" t="str">
        <f>IF(AND(VALUE(I13)&gt;30,MID(I13,2,1)&lt;&gt;"0"),"Y ","")</f>
        <v/>
      </c>
      <c r="K14" s="11"/>
    </row>
    <row r="15" spans="1:11" ht="12.75" hidden="1" customHeight="1" x14ac:dyDescent="0.25">
      <c r="A15" s="10"/>
      <c r="D15" s="8" t="s">
        <v>65</v>
      </c>
      <c r="E15" s="8" t="s">
        <v>66</v>
      </c>
      <c r="H15" s="8" t="s">
        <v>66</v>
      </c>
      <c r="J15" s="9" t="str">
        <f>IF(OR(VALUE(I13)&lt;=9,VALUE(I13)=0),VLOOKUP(I14,D5:H44,5),IF(VALUE(I13)&gt;29,VLOOKUP(MID(I13,2,1),D5:H44,5),""))</f>
        <v xml:space="preserve"> </v>
      </c>
      <c r="K15" s="11"/>
    </row>
    <row r="16" spans="1:11" ht="12.75" hidden="1" customHeight="1" x14ac:dyDescent="0.25">
      <c r="A16" s="10"/>
      <c r="D16" s="8" t="s">
        <v>67</v>
      </c>
      <c r="E16" s="8" t="s">
        <v>50</v>
      </c>
      <c r="F16" s="8" t="s">
        <v>68</v>
      </c>
      <c r="G16" s="8" t="s">
        <v>69</v>
      </c>
      <c r="H16" s="8" t="s">
        <v>70</v>
      </c>
      <c r="I16" s="9" t="str">
        <f>IF(AND(AND(I12="0",VALUE(I13)=0),I14="0"),"0",IF(I14="1","1","2"))</f>
        <v>0</v>
      </c>
      <c r="J16" s="9" t="str">
        <f>IF(I16="0","","MIL ")</f>
        <v/>
      </c>
      <c r="K16" s="11"/>
    </row>
    <row r="17" spans="1:11" ht="12.75" hidden="1" customHeight="1" x14ac:dyDescent="0.25">
      <c r="A17" s="10"/>
      <c r="D17" s="8" t="s">
        <v>71</v>
      </c>
      <c r="E17" s="8" t="s">
        <v>68</v>
      </c>
      <c r="F17" s="8" t="s">
        <v>4</v>
      </c>
      <c r="G17" s="8" t="s">
        <v>4</v>
      </c>
      <c r="H17" s="8" t="s">
        <v>68</v>
      </c>
      <c r="I17" s="9" t="str">
        <f>IF(LEN(B2)-6&lt;0,"0",MID((B2),LEN(B2)-6+1,1))</f>
        <v>0</v>
      </c>
      <c r="J17" s="9" t="str">
        <f>IF(AND(I17="1",I18="00"),"CIEN ",VLOOKUP(I17,D5:H44,4))</f>
        <v xml:space="preserve"> </v>
      </c>
      <c r="K17" s="11"/>
    </row>
    <row r="18" spans="1:11" ht="12.75" hidden="1" customHeight="1" x14ac:dyDescent="0.25">
      <c r="A18" s="10"/>
      <c r="D18" s="8" t="s">
        <v>72</v>
      </c>
      <c r="E18" s="8" t="s">
        <v>73</v>
      </c>
      <c r="H18" s="8" t="s">
        <v>73</v>
      </c>
      <c r="I18" s="9" t="str">
        <f>IF(LEN(B2)-5&lt;0,"0",MID((B2),LEN(B2)-5+1,2))</f>
        <v>0</v>
      </c>
      <c r="J18" s="11" t="str">
        <f>IF(LEFT(I18,1)="0","",IF(VALUE(I18)&gt;29,VLOOKUP(LEFT(I18,1),D5:H44,3,FALSE),VLOOKUP(I18,D5:H44,2,FALSE)))</f>
        <v/>
      </c>
      <c r="K18" s="11"/>
    </row>
    <row r="19" spans="1:11" ht="12.75" hidden="1" customHeight="1" x14ac:dyDescent="0.25">
      <c r="A19" s="10"/>
      <c r="D19" s="8" t="s">
        <v>74</v>
      </c>
      <c r="E19" s="8" t="s">
        <v>75</v>
      </c>
      <c r="H19" s="8" t="s">
        <v>75</v>
      </c>
      <c r="J19" s="9" t="str">
        <f>IF(AND(VALUE(I18)&gt;30,MID(I18,2,1)&lt;&gt;"0"),"Y ","")</f>
        <v/>
      </c>
      <c r="K19" s="11"/>
    </row>
    <row r="20" spans="1:11" ht="12.75" hidden="1" customHeight="1" x14ac:dyDescent="0.25">
      <c r="A20" s="10"/>
      <c r="D20" s="8" t="s">
        <v>76</v>
      </c>
      <c r="E20" s="8" t="s">
        <v>77</v>
      </c>
      <c r="H20" s="8" t="s">
        <v>77</v>
      </c>
      <c r="I20" s="9" t="str">
        <f>IF(LEN(B2)-4&lt;0,"0",MID((B2),LEN(B2)-4+1,1))</f>
        <v>0</v>
      </c>
      <c r="J20" s="9" t="str">
        <f>IF(OR(VALUE(I18)&lt;=9,VALUE(I18)=0),VLOOKUP(I20,D5:H44,2),IF(VALUE(I18)&gt;29,VLOOKUP(MID(I18,2,1),D5:H44,2),""))</f>
        <v/>
      </c>
      <c r="K20" s="11"/>
    </row>
    <row r="21" spans="1:11" ht="12.75" hidden="1" customHeight="1" x14ac:dyDescent="0.25">
      <c r="A21" s="10"/>
      <c r="D21" s="8" t="s">
        <v>78</v>
      </c>
      <c r="E21" s="8" t="s">
        <v>79</v>
      </c>
      <c r="H21" s="8" t="s">
        <v>79</v>
      </c>
      <c r="J21" s="9" t="str">
        <f>IF(TRUNC(B1)=0,"CERO ","")</f>
        <v xml:space="preserve">CERO </v>
      </c>
      <c r="K21" s="11"/>
    </row>
    <row r="22" spans="1:11" ht="12.75" hidden="1" customHeight="1" x14ac:dyDescent="0.25">
      <c r="D22" s="8" t="s">
        <v>80</v>
      </c>
      <c r="E22" s="8" t="s">
        <v>81</v>
      </c>
      <c r="H22" s="8" t="s">
        <v>81</v>
      </c>
      <c r="J22" s="8" t="s">
        <v>82</v>
      </c>
    </row>
    <row r="23" spans="1:11" ht="12.75" hidden="1" customHeight="1" x14ac:dyDescent="0.25">
      <c r="D23" s="8" t="s">
        <v>83</v>
      </c>
      <c r="E23" s="8" t="s">
        <v>84</v>
      </c>
      <c r="H23" s="8" t="s">
        <v>84</v>
      </c>
      <c r="J23" s="9" t="str">
        <f>RIGHT(B2,2)</f>
        <v>00</v>
      </c>
    </row>
    <row r="24" spans="1:11" ht="12.75" hidden="1" customHeight="1" x14ac:dyDescent="0.25">
      <c r="D24" s="8" t="s">
        <v>85</v>
      </c>
      <c r="E24" s="8" t="s">
        <v>86</v>
      </c>
      <c r="H24" s="8" t="s">
        <v>86</v>
      </c>
      <c r="J24" s="8" t="s">
        <v>87</v>
      </c>
    </row>
    <row r="25" spans="1:11" ht="12.75" hidden="1" customHeight="1" x14ac:dyDescent="0.25">
      <c r="D25" s="8" t="s">
        <v>88</v>
      </c>
      <c r="E25" s="8" t="s">
        <v>89</v>
      </c>
      <c r="H25" s="8" t="s">
        <v>89</v>
      </c>
    </row>
    <row r="26" spans="1:11" ht="12.75" hidden="1" customHeight="1" x14ac:dyDescent="0.25">
      <c r="D26" s="8" t="s">
        <v>90</v>
      </c>
      <c r="E26" s="8" t="s">
        <v>91</v>
      </c>
      <c r="H26" s="8" t="s">
        <v>91</v>
      </c>
    </row>
    <row r="27" spans="1:11" ht="12.75" hidden="1" customHeight="1" x14ac:dyDescent="0.25">
      <c r="D27" s="8" t="s">
        <v>92</v>
      </c>
      <c r="E27" s="8" t="s">
        <v>52</v>
      </c>
      <c r="F27" s="8" t="s">
        <v>93</v>
      </c>
      <c r="G27" s="8" t="s">
        <v>94</v>
      </c>
      <c r="H27" s="8" t="s">
        <v>52</v>
      </c>
    </row>
    <row r="28" spans="1:11" ht="12.75" hidden="1" customHeight="1" x14ac:dyDescent="0.25">
      <c r="D28" s="8" t="s">
        <v>95</v>
      </c>
      <c r="E28" s="8" t="s">
        <v>93</v>
      </c>
      <c r="H28" s="8" t="s">
        <v>93</v>
      </c>
    </row>
    <row r="29" spans="1:11" ht="12.75" hidden="1" customHeight="1" x14ac:dyDescent="0.25">
      <c r="D29" s="8" t="s">
        <v>96</v>
      </c>
      <c r="E29" s="8" t="s">
        <v>97</v>
      </c>
      <c r="H29" s="8" t="s">
        <v>98</v>
      </c>
    </row>
    <row r="30" spans="1:11" ht="12.75" hidden="1" customHeight="1" x14ac:dyDescent="0.25">
      <c r="D30" s="8" t="s">
        <v>99</v>
      </c>
      <c r="E30" s="8" t="s">
        <v>100</v>
      </c>
      <c r="H30" s="8" t="s">
        <v>100</v>
      </c>
    </row>
    <row r="31" spans="1:11" ht="12.75" hidden="1" customHeight="1" x14ac:dyDescent="0.25">
      <c r="D31" s="8" t="s">
        <v>101</v>
      </c>
      <c r="E31" s="8" t="s">
        <v>102</v>
      </c>
      <c r="H31" s="8" t="s">
        <v>102</v>
      </c>
    </row>
    <row r="32" spans="1:11" ht="12.75" hidden="1" customHeight="1" x14ac:dyDescent="0.25">
      <c r="D32" s="8" t="s">
        <v>103</v>
      </c>
      <c r="E32" s="8" t="s">
        <v>104</v>
      </c>
      <c r="H32" s="8" t="s">
        <v>104</v>
      </c>
    </row>
    <row r="33" spans="4:8" ht="12.75" hidden="1" customHeight="1" x14ac:dyDescent="0.25">
      <c r="D33" s="8" t="s">
        <v>105</v>
      </c>
      <c r="E33" s="8" t="s">
        <v>106</v>
      </c>
      <c r="H33" s="8" t="s">
        <v>106</v>
      </c>
    </row>
    <row r="34" spans="4:8" ht="12.75" hidden="1" customHeight="1" x14ac:dyDescent="0.25">
      <c r="D34" s="8" t="s">
        <v>107</v>
      </c>
      <c r="E34" s="8" t="s">
        <v>108</v>
      </c>
      <c r="H34" s="8" t="s">
        <v>108</v>
      </c>
    </row>
    <row r="35" spans="4:8" ht="12.75" hidden="1" customHeight="1" x14ac:dyDescent="0.25">
      <c r="D35" s="8" t="s">
        <v>109</v>
      </c>
      <c r="E35" s="8" t="s">
        <v>110</v>
      </c>
      <c r="H35" s="8" t="s">
        <v>110</v>
      </c>
    </row>
    <row r="36" spans="4:8" ht="12.75" hidden="1" customHeight="1" x14ac:dyDescent="0.25">
      <c r="D36" s="8" t="s">
        <v>111</v>
      </c>
      <c r="E36" s="8" t="s">
        <v>112</v>
      </c>
      <c r="H36" s="8" t="s">
        <v>112</v>
      </c>
    </row>
    <row r="37" spans="4:8" ht="12.75" hidden="1" customHeight="1" x14ac:dyDescent="0.25">
      <c r="D37" s="8" t="s">
        <v>113</v>
      </c>
      <c r="E37" s="8" t="s">
        <v>114</v>
      </c>
      <c r="H37" s="8" t="s">
        <v>114</v>
      </c>
    </row>
    <row r="38" spans="4:8" ht="12.75" hidden="1" customHeight="1" x14ac:dyDescent="0.25">
      <c r="D38" s="8" t="s">
        <v>115</v>
      </c>
      <c r="E38" s="8" t="s">
        <v>54</v>
      </c>
      <c r="F38" s="8" t="s">
        <v>116</v>
      </c>
      <c r="G38" s="8" t="s">
        <v>117</v>
      </c>
      <c r="H38" s="8" t="s">
        <v>54</v>
      </c>
    </row>
    <row r="39" spans="4:8" ht="12.75" hidden="1" customHeight="1" x14ac:dyDescent="0.25">
      <c r="D39" s="8" t="s">
        <v>118</v>
      </c>
      <c r="E39" s="8" t="s">
        <v>56</v>
      </c>
      <c r="F39" s="8" t="s">
        <v>119</v>
      </c>
      <c r="G39" s="8" t="s">
        <v>120</v>
      </c>
      <c r="H39" s="8" t="s">
        <v>56</v>
      </c>
    </row>
    <row r="40" spans="4:8" ht="12.75" hidden="1" customHeight="1" x14ac:dyDescent="0.25">
      <c r="D40" s="8" t="s">
        <v>121</v>
      </c>
      <c r="E40" s="8" t="s">
        <v>58</v>
      </c>
      <c r="F40" s="8" t="s">
        <v>122</v>
      </c>
      <c r="G40" s="8" t="s">
        <v>123</v>
      </c>
      <c r="H40" s="8" t="s">
        <v>58</v>
      </c>
    </row>
    <row r="41" spans="4:8" ht="12.75" hidden="1" customHeight="1" x14ac:dyDescent="0.25">
      <c r="D41" s="8" t="s">
        <v>124</v>
      </c>
      <c r="E41" s="8" t="s">
        <v>60</v>
      </c>
      <c r="F41" s="8" t="s">
        <v>125</v>
      </c>
      <c r="G41" s="8" t="s">
        <v>126</v>
      </c>
      <c r="H41" s="8" t="s">
        <v>60</v>
      </c>
    </row>
    <row r="42" spans="4:8" ht="12.75" hidden="1" customHeight="1" x14ac:dyDescent="0.25">
      <c r="D42" s="8" t="s">
        <v>127</v>
      </c>
      <c r="E42" s="8" t="s">
        <v>62</v>
      </c>
      <c r="F42" s="8" t="s">
        <v>128</v>
      </c>
      <c r="G42" s="8" t="s">
        <v>129</v>
      </c>
      <c r="H42" s="8" t="s">
        <v>62</v>
      </c>
    </row>
    <row r="43" spans="4:8" ht="12.75" hidden="1" customHeight="1" x14ac:dyDescent="0.25">
      <c r="D43" s="8" t="s">
        <v>130</v>
      </c>
      <c r="E43" s="8" t="s">
        <v>64</v>
      </c>
      <c r="F43" s="8" t="s">
        <v>131</v>
      </c>
      <c r="G43" s="8" t="s">
        <v>132</v>
      </c>
      <c r="H43" s="8" t="s">
        <v>64</v>
      </c>
    </row>
    <row r="44" spans="4:8" ht="12.75" hidden="1" customHeight="1" x14ac:dyDescent="0.25">
      <c r="D44" s="8" t="s">
        <v>133</v>
      </c>
      <c r="E44" s="8" t="s">
        <v>66</v>
      </c>
      <c r="F44" s="8" t="s">
        <v>134</v>
      </c>
      <c r="G44" s="8" t="s">
        <v>135</v>
      </c>
      <c r="H44" s="8" t="s">
        <v>66</v>
      </c>
    </row>
    <row r="45" spans="4:8" x14ac:dyDescent="0.25">
      <c r="D45" s="8"/>
      <c r="E45" s="8"/>
      <c r="F45" s="8"/>
      <c r="G45" s="8"/>
      <c r="H45" s="8"/>
    </row>
  </sheetData>
  <sheetProtection sheet="1" objects="1" scenarios="1"/>
  <pageMargins left="0.75" right="0.75" top="1" bottom="1" header="0" footer="0"/>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28</vt:i4>
      </vt:variant>
    </vt:vector>
  </HeadingPairs>
  <TitlesOfParts>
    <vt:vector size="37" baseType="lpstr">
      <vt:lpstr>CyP</vt:lpstr>
      <vt:lpstr>PTyCI</vt:lpstr>
      <vt:lpstr>AVANCE OBRA</vt:lpstr>
      <vt:lpstr>CURVA INVERSIONES</vt:lpstr>
      <vt:lpstr>AP</vt:lpstr>
      <vt:lpstr>GG</vt:lpstr>
      <vt:lpstr>INDICES</vt:lpstr>
      <vt:lpstr>CODIGOS ITEMS</vt:lpstr>
      <vt:lpstr>n</vt:lpstr>
      <vt:lpstr>Anticipo_Financiero</vt:lpstr>
      <vt:lpstr>AP!Área_de_impresión</vt:lpstr>
      <vt:lpstr>CyP!Área_de_impresión</vt:lpstr>
      <vt:lpstr>PTyCI!Área_de_impresión</vt:lpstr>
      <vt:lpstr>Beneficio</vt:lpstr>
      <vt:lpstr>Comitente</vt:lpstr>
      <vt:lpstr>Computo_Presupuesto</vt:lpstr>
      <vt:lpstr>Contratista</vt:lpstr>
      <vt:lpstr>Costo_Costo</vt:lpstr>
      <vt:lpstr>Expediente_N°</vt:lpstr>
      <vt:lpstr>Fecha_Base</vt:lpstr>
      <vt:lpstr>Gastos_Generales_Porcentaje</vt:lpstr>
      <vt:lpstr>Ingresos_Brutos</vt:lpstr>
      <vt:lpstr>IVA</vt:lpstr>
      <vt:lpstr>Licitación_N°</vt:lpstr>
      <vt:lpstr>Monto_Gastos_Generales</vt:lpstr>
      <vt:lpstr>Monto_Oferta</vt:lpstr>
      <vt:lpstr>Obra</vt:lpstr>
      <vt:lpstr>P_Oficial</vt:lpstr>
      <vt:lpstr>Plazo_Obra</vt:lpstr>
      <vt:lpstr>Tabla_Analisis_Precios</vt:lpstr>
      <vt:lpstr>Tabla_Indices</vt:lpstr>
      <vt:lpstr>Tabla_Items</vt:lpstr>
      <vt:lpstr>CyP!Títulos_a_imprimir</vt:lpstr>
      <vt:lpstr>INDICES!Títulos_a_imprimir</vt:lpstr>
      <vt:lpstr>PTyCI!Títulos_a_imprimir</vt:lpstr>
      <vt:lpstr>Total_Gastos_Generales</vt:lpstr>
      <vt:lpstr>Ubicación</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2017-03-08T14:54:28Z</cp:lastPrinted>
  <dcterms:created xsi:type="dcterms:W3CDTF">2016-09-02T20:54:46Z</dcterms:created>
  <dcterms:modified xsi:type="dcterms:W3CDTF">2017-06-01T12:18:28Z</dcterms:modified>
</cp:coreProperties>
</file>